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"/>
    </mc:Choice>
  </mc:AlternateContent>
  <bookViews>
    <workbookView xWindow="0" yWindow="0" windowWidth="21000" windowHeight="10425" tabRatio="915" firstSheet="3" activeTab="9"/>
  </bookViews>
  <sheets>
    <sheet name="Рекомендации" sheetId="11" state="hidden" r:id="rId1"/>
    <sheet name="Баланс" sheetId="2" r:id="rId2"/>
    <sheet name="Прил.2" sheetId="19" r:id="rId3"/>
    <sheet name="Прил.3" sheetId="9" r:id="rId4"/>
    <sheet name="Прил.4" sheetId="20" r:id="rId5"/>
    <sheet name="Сведения о ЮЛ" sheetId="23" r:id="rId6"/>
    <sheet name="Информация о дивидендах" sheetId="24" r:id="rId7"/>
    <sheet name="Акции поступившие на баланс" sheetId="29" r:id="rId8"/>
    <sheet name="Финансовые результаты" sheetId="25" r:id="rId9"/>
    <sheet name="Аттестованные сотрудники и пр." sheetId="26" r:id="rId10"/>
    <sheet name="аудит.закл." sheetId="28" r:id="rId11"/>
  </sheets>
  <definedNames>
    <definedName name="_xlnm.Print_Area" localSheetId="1">Баланс!$A$15:$G$114</definedName>
    <definedName name="_xlnm.Print_Area" localSheetId="2">Прил.2!$A$1:$N$71</definedName>
    <definedName name="_xlnm.Print_Area" localSheetId="3">Прил.3!$A$1:$N$93</definedName>
    <definedName name="_xlnm.Print_Area" localSheetId="4">Прил.4!$A$1:$N$48,Прил.4!$A$50:$N$82</definedName>
    <definedName name="_xlnm.Print_Area" localSheetId="0">Рекомендации!$A$1:$A$13</definedName>
  </definedNames>
  <calcPr calcId="152511"/>
</workbook>
</file>

<file path=xl/calcChain.xml><?xml version="1.0" encoding="utf-8"?>
<calcChain xmlns="http://schemas.openxmlformats.org/spreadsheetml/2006/main">
  <c r="E55" i="29" l="1"/>
  <c r="B55" i="29"/>
  <c r="F10" i="25" l="1"/>
  <c r="E10" i="25"/>
  <c r="F6" i="25"/>
  <c r="E6" i="25"/>
  <c r="F5" i="25"/>
  <c r="E5" i="25"/>
  <c r="F3" i="24"/>
  <c r="E3" i="24"/>
  <c r="C33" i="23"/>
  <c r="B33" i="23"/>
  <c r="C29" i="23"/>
  <c r="A81" i="20"/>
  <c r="J78" i="20"/>
  <c r="J75" i="20"/>
  <c r="C72" i="20"/>
  <c r="G71" i="20"/>
  <c r="C70" i="20"/>
  <c r="K68" i="20"/>
  <c r="G68" i="20"/>
  <c r="K67" i="20"/>
  <c r="G67" i="20"/>
  <c r="K60" i="20"/>
  <c r="G60" i="20"/>
  <c r="K54" i="20"/>
  <c r="G54" i="20"/>
  <c r="K51" i="20"/>
  <c r="G51" i="20"/>
  <c r="N50" i="20"/>
  <c r="L50" i="20"/>
  <c r="J50" i="20"/>
  <c r="H50" i="20"/>
  <c r="K48" i="20"/>
  <c r="G48" i="20"/>
  <c r="K42" i="20"/>
  <c r="G42" i="20"/>
  <c r="K35" i="20"/>
  <c r="G35" i="20"/>
  <c r="K33" i="20"/>
  <c r="G33" i="20"/>
  <c r="K27" i="20"/>
  <c r="G27" i="20"/>
  <c r="K21" i="20"/>
  <c r="G21" i="20"/>
  <c r="K18" i="20"/>
  <c r="G18" i="20"/>
  <c r="N17" i="20"/>
  <c r="L17" i="20"/>
  <c r="J17" i="20"/>
  <c r="H17" i="20"/>
  <c r="E15" i="20"/>
  <c r="E14" i="20"/>
  <c r="E13" i="20"/>
  <c r="E12" i="20"/>
  <c r="E11" i="20"/>
  <c r="E10" i="20"/>
  <c r="E9" i="20"/>
  <c r="G7" i="20"/>
  <c r="F7" i="20"/>
  <c r="D7" i="20"/>
  <c r="A92" i="9"/>
  <c r="L90" i="9"/>
  <c r="L88" i="9"/>
  <c r="W86" i="9"/>
  <c r="V86" i="9"/>
  <c r="U86" i="9"/>
  <c r="T86" i="9"/>
  <c r="S86" i="9"/>
  <c r="R86" i="9"/>
  <c r="Q86" i="9"/>
  <c r="N86" i="9"/>
  <c r="M86" i="9"/>
  <c r="L86" i="9"/>
  <c r="K86" i="9"/>
  <c r="J86" i="9"/>
  <c r="I86" i="9"/>
  <c r="G86" i="9"/>
  <c r="F86" i="9"/>
  <c r="C86" i="9"/>
  <c r="W85" i="9"/>
  <c r="V85" i="9"/>
  <c r="U85" i="9"/>
  <c r="T85" i="9"/>
  <c r="S85" i="9"/>
  <c r="R85" i="9"/>
  <c r="Q85" i="9"/>
  <c r="N85" i="9"/>
  <c r="N84" i="9"/>
  <c r="N83" i="9"/>
  <c r="N80" i="9"/>
  <c r="N79" i="9"/>
  <c r="N78" i="9"/>
  <c r="N77" i="9"/>
  <c r="N76" i="9"/>
  <c r="N75" i="9"/>
  <c r="N74" i="9"/>
  <c r="N73" i="9"/>
  <c r="N71" i="9"/>
  <c r="N70" i="9"/>
  <c r="M70" i="9"/>
  <c r="L70" i="9"/>
  <c r="K70" i="9"/>
  <c r="J70" i="9"/>
  <c r="I70" i="9"/>
  <c r="G70" i="9"/>
  <c r="F70" i="9"/>
  <c r="N69" i="9"/>
  <c r="N68" i="9"/>
  <c r="N67" i="9"/>
  <c r="N66" i="9"/>
  <c r="N65" i="9"/>
  <c r="N64" i="9"/>
  <c r="N63" i="9"/>
  <c r="N62" i="9"/>
  <c r="N60" i="9"/>
  <c r="N59" i="9"/>
  <c r="M59" i="9"/>
  <c r="L59" i="9"/>
  <c r="K59" i="9"/>
  <c r="J59" i="9"/>
  <c r="I59" i="9"/>
  <c r="G59" i="9"/>
  <c r="F59" i="9"/>
  <c r="B58" i="9"/>
  <c r="W57" i="9"/>
  <c r="V57" i="9"/>
  <c r="U57" i="9"/>
  <c r="T57" i="9"/>
  <c r="S57" i="9"/>
  <c r="R57" i="9"/>
  <c r="Q57" i="9"/>
  <c r="A57" i="9"/>
  <c r="W56" i="9"/>
  <c r="V56" i="9"/>
  <c r="U56" i="9"/>
  <c r="T56" i="9"/>
  <c r="S56" i="9"/>
  <c r="R56" i="9"/>
  <c r="Q56" i="9"/>
  <c r="N56" i="9"/>
  <c r="M56" i="9"/>
  <c r="L56" i="9"/>
  <c r="K56" i="9"/>
  <c r="J56" i="9"/>
  <c r="G56" i="9"/>
  <c r="F56" i="9"/>
  <c r="N55" i="9"/>
  <c r="N54" i="9"/>
  <c r="N53" i="9"/>
  <c r="M53" i="9"/>
  <c r="L53" i="9"/>
  <c r="K53" i="9"/>
  <c r="J53" i="9"/>
  <c r="I53" i="9"/>
  <c r="G53" i="9"/>
  <c r="F53" i="9"/>
  <c r="C53" i="9"/>
  <c r="N52" i="9"/>
  <c r="L52" i="9"/>
  <c r="K52" i="9"/>
  <c r="C52" i="9"/>
  <c r="N51" i="9"/>
  <c r="N50" i="9"/>
  <c r="N49" i="9"/>
  <c r="N48" i="9"/>
  <c r="N47" i="9"/>
  <c r="N46" i="9"/>
  <c r="N45" i="9"/>
  <c r="N42" i="9"/>
  <c r="N41" i="9"/>
  <c r="N40" i="9"/>
  <c r="N39" i="9"/>
  <c r="N37" i="9"/>
  <c r="N36" i="9"/>
  <c r="M36" i="9"/>
  <c r="L36" i="9"/>
  <c r="K36" i="9"/>
  <c r="J36" i="9"/>
  <c r="I36" i="9"/>
  <c r="G36" i="9"/>
  <c r="F36" i="9"/>
  <c r="N35" i="9"/>
  <c r="N34" i="9"/>
  <c r="N33" i="9"/>
  <c r="N32" i="9"/>
  <c r="N31" i="9"/>
  <c r="N30" i="9"/>
  <c r="N29" i="9"/>
  <c r="N28" i="9"/>
  <c r="N26" i="9"/>
  <c r="N24" i="9"/>
  <c r="M24" i="9"/>
  <c r="L24" i="9"/>
  <c r="K24" i="9"/>
  <c r="J24" i="9"/>
  <c r="I24" i="9"/>
  <c r="G24" i="9"/>
  <c r="F24" i="9"/>
  <c r="B24" i="9"/>
  <c r="A23" i="9"/>
  <c r="N22" i="9"/>
  <c r="M22" i="9"/>
  <c r="L22" i="9"/>
  <c r="K22" i="9"/>
  <c r="J22" i="9"/>
  <c r="I22" i="9"/>
  <c r="G22" i="9"/>
  <c r="F22" i="9"/>
  <c r="N21" i="9"/>
  <c r="N20" i="9"/>
  <c r="N19" i="9"/>
  <c r="N18" i="9"/>
  <c r="C18" i="9"/>
  <c r="E14" i="9"/>
  <c r="E13" i="9"/>
  <c r="E12" i="9"/>
  <c r="E11" i="9"/>
  <c r="E10" i="9"/>
  <c r="E9" i="9"/>
  <c r="E8" i="9"/>
  <c r="J6" i="9"/>
  <c r="I6" i="9"/>
  <c r="A70" i="19"/>
  <c r="J67" i="19"/>
  <c r="J64" i="19"/>
  <c r="K60" i="19"/>
  <c r="G60" i="19"/>
  <c r="K57" i="19"/>
  <c r="G57" i="19"/>
  <c r="K51" i="19"/>
  <c r="G51" i="19"/>
  <c r="K50" i="19"/>
  <c r="G50" i="19"/>
  <c r="K48" i="19"/>
  <c r="G48" i="19"/>
  <c r="N47" i="19"/>
  <c r="L47" i="19"/>
  <c r="J47" i="19"/>
  <c r="H47" i="19"/>
  <c r="K42" i="19"/>
  <c r="G42" i="19"/>
  <c r="K38" i="19"/>
  <c r="G38" i="19"/>
  <c r="K34" i="19"/>
  <c r="G34" i="19"/>
  <c r="K28" i="19"/>
  <c r="G28" i="19"/>
  <c r="K27" i="19"/>
  <c r="G27" i="19"/>
  <c r="K24" i="19"/>
  <c r="G24" i="19"/>
  <c r="K21" i="19"/>
  <c r="G21" i="19"/>
  <c r="K17" i="19"/>
  <c r="G17" i="19"/>
  <c r="N16" i="19"/>
  <c r="L16" i="19"/>
  <c r="J16" i="19"/>
  <c r="H16" i="19"/>
  <c r="E14" i="19"/>
  <c r="E13" i="19"/>
  <c r="E12" i="19"/>
  <c r="E11" i="19"/>
  <c r="E10" i="19"/>
  <c r="E9" i="19"/>
  <c r="E8" i="19"/>
  <c r="G6" i="19"/>
  <c r="F6" i="19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05" i="2"/>
  <c r="F105" i="2"/>
  <c r="G104" i="2"/>
  <c r="F104" i="2"/>
  <c r="G90" i="2"/>
  <c r="F90" i="2"/>
  <c r="G86" i="2"/>
  <c r="F86" i="2"/>
  <c r="G78" i="2"/>
  <c r="F78" i="2"/>
  <c r="G67" i="2"/>
  <c r="F67" i="2"/>
  <c r="G66" i="2"/>
  <c r="F66" i="2"/>
  <c r="G65" i="2"/>
  <c r="F65" i="2"/>
  <c r="G50" i="2"/>
  <c r="F50" i="2"/>
  <c r="G48" i="2"/>
  <c r="F48" i="2"/>
  <c r="G38" i="2"/>
  <c r="F38" i="2"/>
  <c r="G33" i="2"/>
  <c r="F33" i="2"/>
  <c r="C19" i="2"/>
  <c r="R6" i="2"/>
  <c r="Q6" i="2"/>
  <c r="P6" i="2"/>
  <c r="O6" i="2"/>
  <c r="N6" i="2"/>
  <c r="K5" i="2"/>
  <c r="J5" i="2"/>
</calcChain>
</file>

<file path=xl/sharedStrings.xml><?xml version="1.0" encoding="utf-8"?>
<sst xmlns="http://schemas.openxmlformats.org/spreadsheetml/2006/main" count="700" uniqueCount="459">
  <si>
    <t>за</t>
  </si>
  <si>
    <t>о движении денежных средств</t>
  </si>
  <si>
    <t>на прочие выплаты</t>
  </si>
  <si>
    <t>Движение денежных средств по инвестиционной деятельности</t>
  </si>
  <si>
    <t>Неопла-ченная часть уставного капитала</t>
  </si>
  <si>
    <t>Собст-венные акции (доли в уставном капитале)</t>
  </si>
  <si>
    <t>Добавоч-ный капитал</t>
  </si>
  <si>
    <t>Нераспре-деленная прибыль (непокрытый убыток)</t>
  </si>
  <si>
    <t>Устав-ный капитал</t>
  </si>
  <si>
    <t xml:space="preserve">Резерв-ный капитал </t>
  </si>
  <si>
    <t>За</t>
  </si>
  <si>
    <t>Увеличение собственного капитала – всего</t>
  </si>
  <si>
    <t xml:space="preserve">выпуск дополнительных акций </t>
  </si>
  <si>
    <t>Остаток на</t>
  </si>
  <si>
    <t>021</t>
  </si>
  <si>
    <t>022</t>
  </si>
  <si>
    <t>023</t>
  </si>
  <si>
    <t>024</t>
  </si>
  <si>
    <t>031</t>
  </si>
  <si>
    <t>032</t>
  </si>
  <si>
    <t>033</t>
  </si>
  <si>
    <t>034</t>
  </si>
  <si>
    <t>от покупателей основных средств, нематериальных активов и других долгосрочных активов</t>
  </si>
  <si>
    <t>возврат предоставленных займов</t>
  </si>
  <si>
    <t>проценты</t>
  </si>
  <si>
    <t>на приобретение и создание основных средств, нематериальных активов и других долгосрочных активов</t>
  </si>
  <si>
    <t>на предоставление займов</t>
  </si>
  <si>
    <t>на вклады в уставный капитал других организаций</t>
  </si>
  <si>
    <t>прочие выплаты</t>
  </si>
  <si>
    <t>Движение денежных средств по финансовой деятельности</t>
  </si>
  <si>
    <t xml:space="preserve">Поступило денежных средств – всего </t>
  </si>
  <si>
    <t>кредиты и займы</t>
  </si>
  <si>
    <t>081</t>
  </si>
  <si>
    <t xml:space="preserve">от выпуска акций </t>
  </si>
  <si>
    <t>082</t>
  </si>
  <si>
    <t>083</t>
  </si>
  <si>
    <t xml:space="preserve">прочие поступления </t>
  </si>
  <si>
    <t>084</t>
  </si>
  <si>
    <t>Направлено денежных средств – всего</t>
  </si>
  <si>
    <t>на погашение кредитов и займов</t>
  </si>
  <si>
    <t>091</t>
  </si>
  <si>
    <t>на выплаты дивидендов и других доходов от участия в уставном капитале организации</t>
  </si>
  <si>
    <t>092</t>
  </si>
  <si>
    <t>на выплаты процентов</t>
  </si>
  <si>
    <t>093</t>
  </si>
  <si>
    <t>на лизинговые платежи</t>
  </si>
  <si>
    <t>094</t>
  </si>
  <si>
    <t>095</t>
  </si>
  <si>
    <t>220</t>
  </si>
  <si>
    <t>230</t>
  </si>
  <si>
    <t>в том числе:</t>
  </si>
  <si>
    <t>Код строки</t>
  </si>
  <si>
    <t>В том числе:</t>
  </si>
  <si>
    <t>ИТОГО по разделу I</t>
  </si>
  <si>
    <t>животные на выращивании и откорме</t>
  </si>
  <si>
    <t>товары отгруженные</t>
  </si>
  <si>
    <t>по налогам и сборам</t>
  </si>
  <si>
    <t>ИТОГО по разделу II</t>
  </si>
  <si>
    <t>Целевое финансирование</t>
  </si>
  <si>
    <t>Доходы будущих периодов</t>
  </si>
  <si>
    <t>ИТОГО по разделу III</t>
  </si>
  <si>
    <r>
      <t>Для пользователей Excel-2007</t>
    </r>
    <r>
      <rPr>
        <sz val="10"/>
        <rFont val="Times New Roman"/>
        <family val="1"/>
        <charset val="204"/>
      </rPr>
      <t xml:space="preserve"> кнопка "Перенести данные" отображается во вкладке </t>
    </r>
    <r>
      <rPr>
        <b/>
        <sz val="10"/>
        <rFont val="Times New Roman"/>
        <family val="1"/>
        <charset val="204"/>
      </rPr>
      <t>Надстройки</t>
    </r>
    <r>
      <rPr>
        <sz val="10"/>
        <rFont val="Times New Roman"/>
        <family val="1"/>
        <charset val="204"/>
      </rPr>
      <t xml:space="preserve">. 
Если не отображается вкладка </t>
    </r>
    <r>
      <rPr>
        <b/>
        <sz val="10"/>
        <rFont val="Times New Roman"/>
        <family val="1"/>
        <charset val="204"/>
      </rPr>
      <t>Надстройки</t>
    </r>
    <r>
      <rPr>
        <sz val="10"/>
        <rFont val="Times New Roman"/>
        <family val="1"/>
        <charset val="204"/>
      </rPr>
      <t xml:space="preserve"> необходимо проделать следующие действия:
- нажмите кнопку </t>
    </r>
    <r>
      <rPr>
        <b/>
        <sz val="10"/>
        <rFont val="Times New Roman"/>
        <family val="1"/>
        <charset val="204"/>
      </rPr>
      <t>"Office"</t>
    </r>
    <r>
      <rPr>
        <sz val="10"/>
        <rFont val="Times New Roman"/>
        <family val="1"/>
        <charset val="204"/>
      </rPr>
      <t xml:space="preserve">;
- нажмите кнопку </t>
    </r>
    <r>
      <rPr>
        <b/>
        <sz val="10"/>
        <rFont val="Times New Roman"/>
        <family val="1"/>
        <charset val="204"/>
      </rPr>
      <t>"Параметры Excel"</t>
    </r>
    <r>
      <rPr>
        <sz val="10"/>
        <rFont val="Times New Roman"/>
        <family val="1"/>
        <charset val="204"/>
      </rPr>
      <t xml:space="preserve">;
- выберите строку </t>
    </r>
    <r>
      <rPr>
        <b/>
        <sz val="10"/>
        <rFont val="Times New Roman"/>
        <family val="1"/>
        <charset val="204"/>
      </rPr>
      <t>"Центр управления безопасностью"</t>
    </r>
    <r>
      <rPr>
        <sz val="10"/>
        <rFont val="Times New Roman"/>
        <family val="1"/>
        <charset val="204"/>
      </rPr>
      <t xml:space="preserve">;
- нажмите кнопку </t>
    </r>
    <r>
      <rPr>
        <b/>
        <sz val="10"/>
        <rFont val="Times New Roman"/>
        <family val="1"/>
        <charset val="204"/>
      </rPr>
      <t>"Параметры центра управления безопасностью"</t>
    </r>
    <r>
      <rPr>
        <sz val="10"/>
        <rFont val="Times New Roman"/>
        <family val="1"/>
        <charset val="204"/>
      </rPr>
      <t xml:space="preserve">;
- выберите строку </t>
    </r>
    <r>
      <rPr>
        <b/>
        <sz val="10"/>
        <rFont val="Times New Roman"/>
        <family val="1"/>
        <charset val="204"/>
      </rPr>
      <t>"Надстройки"</t>
    </r>
    <r>
      <rPr>
        <sz val="10"/>
        <rFont val="Times New Roman"/>
        <family val="1"/>
        <charset val="204"/>
      </rPr>
      <t>;
- справа установите галочку в пункте</t>
    </r>
    <r>
      <rPr>
        <b/>
        <sz val="10"/>
        <rFont val="Times New Roman"/>
        <family val="1"/>
        <charset val="204"/>
      </rPr>
      <t xml:space="preserve"> "Все надстройки приложений должны быть подписаны надежными издателями"</t>
    </r>
    <r>
      <rPr>
        <sz val="10"/>
        <rFont val="Times New Roman"/>
        <family val="1"/>
        <charset val="204"/>
      </rPr>
      <t xml:space="preserve">;
- слева выберите строку </t>
    </r>
    <r>
      <rPr>
        <b/>
        <sz val="10"/>
        <rFont val="Times New Roman"/>
        <family val="1"/>
        <charset val="204"/>
      </rPr>
      <t>"Параметры ActiveX"</t>
    </r>
    <r>
      <rPr>
        <sz val="10"/>
        <rFont val="Times New Roman"/>
        <family val="1"/>
        <charset val="204"/>
      </rPr>
      <t xml:space="preserve">;
- справа отметьте точкой пункт </t>
    </r>
    <r>
      <rPr>
        <b/>
        <sz val="10"/>
        <rFont val="Times New Roman"/>
        <family val="1"/>
        <charset val="204"/>
      </rPr>
      <t>"Включить все элементы управления без ограничений и запросов"</t>
    </r>
    <r>
      <rPr>
        <sz val="10"/>
        <rFont val="Times New Roman"/>
        <family val="1"/>
        <charset val="204"/>
      </rPr>
      <t xml:space="preserve">;
- слева выберите строку </t>
    </r>
    <r>
      <rPr>
        <b/>
        <sz val="10"/>
        <rFont val="Times New Roman"/>
        <family val="1"/>
        <charset val="204"/>
      </rPr>
      <t>"Параметры макросов"</t>
    </r>
    <r>
      <rPr>
        <sz val="10"/>
        <rFont val="Times New Roman"/>
        <family val="1"/>
        <charset val="204"/>
      </rPr>
      <t xml:space="preserve">;
- справа отметьте точкой пункт </t>
    </r>
    <r>
      <rPr>
        <b/>
        <sz val="10"/>
        <rFont val="Times New Roman"/>
        <family val="1"/>
        <charset val="204"/>
      </rPr>
      <t>"Включить все макросы"</t>
    </r>
    <r>
      <rPr>
        <sz val="10"/>
        <rFont val="Times New Roman"/>
        <family val="1"/>
        <charset val="204"/>
      </rPr>
      <t>;
- закройте файл и откройте его еще раз. На страницах, где используются макросы, вкладка "Надстройки" будет отображена.</t>
    </r>
  </si>
  <si>
    <t>IV. ДОЛГОСРОЧНЫЕ ОБЯЗАТЕЛЬСТВА</t>
  </si>
  <si>
    <t>Долгосрочные кредиты и займы</t>
  </si>
  <si>
    <t>Прочие долгосрочные обязательства</t>
  </si>
  <si>
    <t>ИТОГО по разделу IV</t>
  </si>
  <si>
    <t>V. КРАТКОСРОЧНЫЕ ОБЯЗАТЕЛЬСТВА</t>
  </si>
  <si>
    <t>Краткосрочные кредиты и займы</t>
  </si>
  <si>
    <t>Прочие краткосрочные обязательства</t>
  </si>
  <si>
    <t>ИТОГО по разделу V</t>
  </si>
  <si>
    <t>Налог на прибыль</t>
  </si>
  <si>
    <t>Чистая прибыль (убыток)</t>
  </si>
  <si>
    <t>(подпись)</t>
  </si>
  <si>
    <t xml:space="preserve">Руководитель </t>
  </si>
  <si>
    <t>Главный бухгалтер</t>
  </si>
  <si>
    <t>ОТЧЕТ</t>
  </si>
  <si>
    <t>Учетный номер плательщика</t>
  </si>
  <si>
    <t>Организационно-правовая форма</t>
  </si>
  <si>
    <t>Орган управления</t>
  </si>
  <si>
    <t>Единица измерения</t>
  </si>
  <si>
    <t>Управленческие расходы</t>
  </si>
  <si>
    <t>Расходы на реализацию</t>
  </si>
  <si>
    <t>проценты к получению</t>
  </si>
  <si>
    <t>проценты к уплате</t>
  </si>
  <si>
    <t>Приложение 2</t>
  </si>
  <si>
    <t>Организация</t>
  </si>
  <si>
    <t>Адрес</t>
  </si>
  <si>
    <t>Приложение 1</t>
  </si>
  <si>
    <t>БУХГАЛТЕРСКИЙ БАЛАНС</t>
  </si>
  <si>
    <t>Дата утверждения</t>
  </si>
  <si>
    <t>Дата отправки</t>
  </si>
  <si>
    <t>Дата принятия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</si>
  <si>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</si>
  <si>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</si>
  <si>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</si>
  <si>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</si>
  <si>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</si>
  <si>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</si>
  <si>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</si>
  <si>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</si>
  <si>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</si>
  <si>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Приложение 3</t>
  </si>
  <si>
    <t>Наименование показателей</t>
  </si>
  <si>
    <t>051</t>
  </si>
  <si>
    <t>052</t>
  </si>
  <si>
    <t>053</t>
  </si>
  <si>
    <t>054</t>
  </si>
  <si>
    <t>055</t>
  </si>
  <si>
    <t>056</t>
  </si>
  <si>
    <t>057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</si>
  <si>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</si>
  <si>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</si>
  <si>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</si>
  <si>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</si>
  <si>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</si>
  <si>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</si>
  <si>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</si>
  <si>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</si>
  <si>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</si>
  <si>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Приложение 4</t>
  </si>
  <si>
    <t>Поступило денежных средств – всего</t>
  </si>
  <si>
    <t>прочие поступления</t>
  </si>
  <si>
    <t>Направлено денежных средств – всего</t>
  </si>
  <si>
    <t>на оплату труда</t>
  </si>
  <si>
    <t>Движение денежных средств по текущей деятельности</t>
  </si>
  <si>
    <t>Активы</t>
  </si>
  <si>
    <t>Собственный капитал и обязательства</t>
  </si>
  <si>
    <t>от покупателей продукции, товаров, заказчиков работ, услуг</t>
  </si>
  <si>
    <t>от покупателей материалов и других запасов</t>
  </si>
  <si>
    <t>роялти</t>
  </si>
  <si>
    <t>на приобретение запасов, работ, услуг</t>
  </si>
  <si>
    <t>на уплату налогов и сборов</t>
  </si>
  <si>
    <t xml:space="preserve"> После этого в строке 1 Табл. 1  проставятся даты начала и конца отчетного периода.</t>
  </si>
  <si>
    <r>
      <t>При составлении</t>
    </r>
    <r>
      <rPr>
        <b/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 xml:space="preserve">отчетности на следующий год </t>
    </r>
    <r>
      <rPr>
        <sz val="11"/>
        <rFont val="Times New Roman"/>
        <family val="1"/>
        <charset val="204"/>
      </rPr>
      <t>для переноса данных из графы 3 "на конец отчетного периода" в графу 4 "на конец предыдущего года" необходимо воспользоваться</t>
    </r>
    <r>
      <rPr>
        <b/>
        <sz val="11"/>
        <rFont val="Times New Roman"/>
        <family val="1"/>
        <charset val="204"/>
      </rPr>
      <t xml:space="preserve"> кнопкой </t>
    </r>
    <r>
      <rPr>
        <b/>
        <u/>
        <sz val="11"/>
        <rFont val="Times New Roman"/>
        <family val="1"/>
        <charset val="204"/>
      </rPr>
      <t>"Перенести данные"</t>
    </r>
    <r>
      <rPr>
        <b/>
        <sz val="11"/>
        <rFont val="Times New Roman"/>
        <family val="1"/>
        <charset val="204"/>
      </rPr>
      <t xml:space="preserve"> на дополнительной панели. </t>
    </r>
  </si>
  <si>
    <r>
      <t xml:space="preserve">Если отчетным периодом является месяц (либо другой период), то необходимо в строку 2 Табл. 1 проставить даты начала и конца отчетного периода вручную.
</t>
    </r>
    <r>
      <rPr>
        <b/>
        <sz val="10"/>
        <color indexed="10"/>
        <rFont val="Times New Roman"/>
        <family val="1"/>
        <charset val="204"/>
      </rPr>
      <t xml:space="preserve">Внимание! </t>
    </r>
    <r>
      <rPr>
        <b/>
        <sz val="10"/>
        <color indexed="16"/>
        <rFont val="Times New Roman"/>
        <family val="1"/>
        <charset val="204"/>
      </rPr>
      <t xml:space="preserve">Данные по строке 2 вводить в формате </t>
    </r>
    <r>
      <rPr>
        <b/>
        <sz val="10"/>
        <color indexed="10"/>
        <rFont val="Times New Roman"/>
        <family val="1"/>
        <charset val="204"/>
      </rPr>
      <t>ДД.ММ.ГГГГ</t>
    </r>
  </si>
  <si>
    <t>Оформление отчетности следует начинать с заполнения шапки на листе "Баланс". После этого все данные перенесутся в приложения.</t>
  </si>
  <si>
    <t>Показатели бухгалтерской отчетности приводятся в тысячах белорусских рублей в целых числах.</t>
  </si>
  <si>
    <r>
      <t xml:space="preserve">Согласно Национальному стандарту бухгалтерского учета и отчетности "Индивидуальная бухгалтерская отчетность" (далее - Стандарт),  показатели бухгалтерской отчетности, по которым отсутствуют числовые значения, прочеркиваются. В предложенных формах в ячейках для заполнения </t>
    </r>
    <r>
      <rPr>
        <u/>
        <sz val="11"/>
        <rFont val="Times New Roman"/>
        <family val="1"/>
        <charset val="204"/>
      </rPr>
      <t>установлен формат, при котором прочеркивание ставится автоматически при внесении в них значения "0"</t>
    </r>
    <r>
      <rPr>
        <sz val="11"/>
        <rFont val="Times New Roman"/>
        <family val="1"/>
        <charset val="204"/>
      </rPr>
      <t xml:space="preserve">. </t>
    </r>
    <r>
      <rPr>
        <b/>
        <u/>
        <sz val="11"/>
        <rFont val="Times New Roman"/>
        <family val="1"/>
        <charset val="204"/>
      </rPr>
      <t>Не рекомендуется удалять информацию из данных ячеек! Если в ячейку ошибочно внесено значение, то следует вместо него поставить цифру "0".</t>
    </r>
  </si>
  <si>
    <r>
      <t xml:space="preserve">Согласно Стандарту  вычитаемые и отрицательные числовые значения показателей показываются в круглых скобках. Для этого  в строках, в которых </t>
    </r>
    <r>
      <rPr>
        <b/>
        <u/>
        <sz val="11"/>
        <rFont val="Times New Roman"/>
        <family val="1"/>
        <charset val="204"/>
      </rPr>
      <t>необходимо</t>
    </r>
    <r>
      <rPr>
        <u/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показать вычитаемые значения, данные вносятся со знаком "-"</t>
    </r>
    <r>
      <rPr>
        <sz val="11"/>
        <rFont val="Times New Roman"/>
        <family val="1"/>
        <charset val="204"/>
      </rPr>
      <t xml:space="preserve">.  Информация об этом размещена в примечаниях к данным  ячейкам,  которые помечены </t>
    </r>
    <r>
      <rPr>
        <sz val="11"/>
        <color indexed="10"/>
        <rFont val="Times New Roman"/>
        <family val="1"/>
        <charset val="204"/>
      </rPr>
      <t>красными треугольниками</t>
    </r>
    <r>
      <rPr>
        <sz val="11"/>
        <rFont val="Times New Roman"/>
        <family val="1"/>
        <charset val="204"/>
      </rPr>
      <t>.</t>
    </r>
  </si>
  <si>
    <r>
      <t xml:space="preserve">В соответствии с таблицами увязок, размещенными на листах "Увязки внутри форм" и "Увязки межд.формами", в приложениях по некоторым строкам установлен контроль.
</t>
    </r>
    <r>
      <rPr>
        <b/>
        <sz val="11"/>
        <rFont val="Times New Roman"/>
        <family val="1"/>
        <charset val="204"/>
      </rPr>
      <t>Пример.</t>
    </r>
    <r>
      <rPr>
        <sz val="11"/>
        <rFont val="Times New Roman"/>
        <family val="1"/>
        <charset val="204"/>
      </rPr>
      <t xml:space="preserve">
В стр. 200 гр. 3 Приложения 3 переносится значение стр. 410 гр. 3 Баланса. Если это значение не совпадет с суммой строк 140,150, 160, 170, 180, 190, то на сером фоне появится  предупреждение в виде окрашенной ячейки с текстом.</t>
    </r>
  </si>
  <si>
    <t>Бухгалтерская отчетность состоит из:
 Бухгалтерского баланса.
Отчета о прибылях и убытках
Отчета об изменении собственного капитала.
Отчета о движении денежных средств.
Отчета об использовании целевого финансирования.
Представляется по формам, установленным в приложениях к Национальному стандарту бухгалтерского учета и отчетности "Индивидуальная бухгалтерская отчетность", утвержденному Постановлением Министерства финансов Республики Беларусь от 12.12.2016 N 104.</t>
  </si>
  <si>
    <t>Корректировки на сумму разниц от пересчета активов и обязательств в эквиваленте на 31.12.2017 г.</t>
  </si>
  <si>
    <t>420</t>
  </si>
  <si>
    <t>430</t>
  </si>
  <si>
    <t>8</t>
  </si>
  <si>
    <t>-</t>
  </si>
  <si>
    <t>При необходимости представления отчетности в значениях с одним или двумя знаками после запятой формат в ячейках, куда вносятся данные, можно изменить с помощью кнопок "Увеличение / уменьшение разрядности" на панели инструментов.</t>
  </si>
  <si>
    <t>I</t>
  </si>
  <si>
    <t>II</t>
  </si>
  <si>
    <t>III</t>
  </si>
  <si>
    <t>IV</t>
  </si>
  <si>
    <t xml:space="preserve">На </t>
  </si>
  <si>
    <t>январь</t>
  </si>
  <si>
    <t>февраль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</si>
  <si>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</si>
  <si>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</si>
  <si>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</si>
  <si>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</si>
  <si>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</si>
  <si>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</si>
  <si>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</si>
  <si>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</si>
  <si>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</si>
  <si>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март</t>
  </si>
  <si>
    <t xml:space="preserve">За </t>
  </si>
  <si>
    <t xml:space="preserve">Остаток на </t>
  </si>
  <si>
    <t xml:space="preserve">Скорректированный остаток на </t>
  </si>
  <si>
    <t>Начало отчетного периода</t>
  </si>
  <si>
    <t>Конец отчетного периода</t>
  </si>
  <si>
    <t>Табл. 1</t>
  </si>
  <si>
    <t>строка 1</t>
  </si>
  <si>
    <t>строка 2</t>
  </si>
  <si>
    <t>В ячейки, выделенные цветом, внесены формулы. Внести изменения в данные ячейки невозможно, т.к. они имеют защиту.</t>
  </si>
  <si>
    <t>Также в скобки будут заключены отрицательные результаты расчетов в ячейках, выделенных цветом.</t>
  </si>
  <si>
    <t>При внесении значений в разделы Баланса, Вы увидите, что итоговые ячейки в строках 300 и 700 окрасились в желтый цвет. Это значит, что значения данных ячеек поставлены на контроль, а именно, значения этих ячеек должны совпадать. При правильном вводе данных во все строки Баланса желтая окраска исчезнет.  Если окрашивание не исчезло, то необходимо проверить введенные значения в разделах Баланса.</t>
  </si>
  <si>
    <t>Прочие платежи, исчисляемые из прибыли (дохода)</t>
  </si>
  <si>
    <t>об изменении собственного капитала</t>
  </si>
  <si>
    <r>
      <t xml:space="preserve">Для годового </t>
    </r>
    <r>
      <rPr>
        <b/>
        <sz val="10"/>
        <color indexed="16"/>
        <rFont val="Times New Roman"/>
        <family val="1"/>
        <charset val="204"/>
      </rPr>
      <t xml:space="preserve">отчета необходимо выбрать </t>
    </r>
    <r>
      <rPr>
        <b/>
        <u/>
        <sz val="10"/>
        <color indexed="12"/>
        <rFont val="Times New Roman"/>
        <family val="1"/>
        <charset val="204"/>
      </rPr>
      <t>в верхней ячейке справа</t>
    </r>
    <r>
      <rPr>
        <b/>
        <sz val="10"/>
        <color indexed="12"/>
        <rFont val="Times New Roman"/>
        <family val="1"/>
        <charset val="204"/>
      </rPr>
      <t xml:space="preserve"> </t>
    </r>
    <r>
      <rPr>
        <b/>
        <u/>
        <sz val="10"/>
        <color indexed="12"/>
        <rFont val="Times New Roman"/>
        <family val="1"/>
        <charset val="204"/>
      </rPr>
      <t>номер года</t>
    </r>
    <r>
      <rPr>
        <b/>
        <sz val="10"/>
        <color indexed="12"/>
        <rFont val="Times New Roman"/>
        <family val="1"/>
        <charset val="204"/>
      </rPr>
      <t>.</t>
    </r>
    <r>
      <rPr>
        <b/>
        <sz val="10"/>
        <color indexed="16"/>
        <rFont val="Times New Roman"/>
        <family val="1"/>
        <charset val="204"/>
      </rPr>
      <t xml:space="preserve"> </t>
    </r>
    <r>
      <rPr>
        <b/>
        <u/>
        <sz val="10"/>
        <color indexed="16"/>
        <rFont val="Times New Roman"/>
        <family val="1"/>
        <charset val="204"/>
      </rPr>
      <t xml:space="preserve"> Нижнюю ячейку очистить. </t>
    </r>
    <r>
      <rPr>
        <b/>
        <sz val="10"/>
        <color indexed="16"/>
        <rFont val="Times New Roman"/>
        <family val="1"/>
        <charset val="204"/>
      </rPr>
      <t xml:space="preserve">
Если отчетным периодом является </t>
    </r>
    <r>
      <rPr>
        <b/>
        <u/>
        <sz val="10"/>
        <color indexed="12"/>
        <rFont val="Times New Roman"/>
        <family val="1"/>
        <charset val="204"/>
      </rPr>
      <t>квартал</t>
    </r>
    <r>
      <rPr>
        <b/>
        <sz val="10"/>
        <color indexed="12"/>
        <rFont val="Times New Roman"/>
        <family val="1"/>
        <charset val="204"/>
      </rPr>
      <t>,</t>
    </r>
    <r>
      <rPr>
        <b/>
        <sz val="10"/>
        <color indexed="16"/>
        <rFont val="Times New Roman"/>
        <family val="1"/>
        <charset val="204"/>
      </rPr>
      <t xml:space="preserve"> то необходимо в верхней ячейке справа выбрать </t>
    </r>
    <r>
      <rPr>
        <b/>
        <u/>
        <sz val="10"/>
        <color indexed="12"/>
        <rFont val="Times New Roman"/>
        <family val="1"/>
        <charset val="204"/>
      </rPr>
      <t>номер квартала</t>
    </r>
    <r>
      <rPr>
        <b/>
        <u/>
        <sz val="10"/>
        <color indexed="16"/>
        <rFont val="Times New Roman"/>
        <family val="1"/>
        <charset val="204"/>
      </rPr>
      <t xml:space="preserve">
</t>
    </r>
    <r>
      <rPr>
        <b/>
        <sz val="10"/>
        <color indexed="16"/>
        <rFont val="Times New Roman"/>
        <family val="1"/>
        <charset val="204"/>
      </rPr>
      <t xml:space="preserve">и в </t>
    </r>
    <r>
      <rPr>
        <b/>
        <u/>
        <sz val="10"/>
        <color indexed="12"/>
        <rFont val="Times New Roman"/>
        <family val="1"/>
        <charset val="204"/>
      </rPr>
      <t>ячейке ниже - год</t>
    </r>
    <r>
      <rPr>
        <b/>
        <sz val="10"/>
        <color indexed="12"/>
        <rFont val="Times New Roman"/>
        <family val="1"/>
        <charset val="204"/>
      </rPr>
      <t>.</t>
    </r>
  </si>
  <si>
    <r>
      <t>Для пользователей Excel-2010</t>
    </r>
    <r>
      <rPr>
        <sz val="10"/>
        <rFont val="Times New Roman"/>
        <family val="1"/>
        <charset val="204"/>
      </rPr>
      <t xml:space="preserve"> кнопка "Перенести данные" отображается во вкладке </t>
    </r>
    <r>
      <rPr>
        <b/>
        <sz val="10"/>
        <rFont val="Times New Roman"/>
        <family val="1"/>
        <charset val="204"/>
      </rPr>
      <t>Надстройки</t>
    </r>
    <r>
      <rPr>
        <sz val="10"/>
        <rFont val="Times New Roman"/>
        <family val="1"/>
        <charset val="204"/>
      </rPr>
      <t xml:space="preserve">. 
Если не отображается вкладка </t>
    </r>
    <r>
      <rPr>
        <b/>
        <sz val="10"/>
        <rFont val="Times New Roman"/>
        <family val="1"/>
        <charset val="204"/>
      </rPr>
      <t>Надстройки</t>
    </r>
    <r>
      <rPr>
        <sz val="10"/>
        <rFont val="Times New Roman"/>
        <family val="1"/>
        <charset val="204"/>
      </rPr>
      <t xml:space="preserve"> необходимо проделать следующие команды:
- откройте вкладку "</t>
    </r>
    <r>
      <rPr>
        <b/>
        <sz val="10"/>
        <rFont val="Times New Roman"/>
        <family val="1"/>
        <charset val="204"/>
      </rPr>
      <t>Файл";</t>
    </r>
    <r>
      <rPr>
        <sz val="10"/>
        <rFont val="Times New Roman"/>
        <family val="1"/>
        <charset val="204"/>
      </rPr>
      <t xml:space="preserve"> 
- выберите "</t>
    </r>
    <r>
      <rPr>
        <b/>
        <sz val="10"/>
        <rFont val="Times New Roman"/>
        <family val="1"/>
        <charset val="204"/>
      </rPr>
      <t>Параметры";</t>
    </r>
    <r>
      <rPr>
        <sz val="10"/>
        <rFont val="Times New Roman"/>
        <family val="1"/>
        <charset val="204"/>
      </rPr>
      <t xml:space="preserve"> 
- "</t>
    </r>
    <r>
      <rPr>
        <b/>
        <sz val="10"/>
        <rFont val="Times New Roman"/>
        <family val="1"/>
        <charset val="204"/>
      </rPr>
      <t>Настройка ленты";</t>
    </r>
    <r>
      <rPr>
        <sz val="10"/>
        <rFont val="Times New Roman"/>
        <family val="1"/>
        <charset val="204"/>
      </rPr>
      <t xml:space="preserve"> 
- в списке </t>
    </r>
    <r>
      <rPr>
        <b/>
        <sz val="10"/>
        <rFont val="Times New Roman"/>
        <family val="1"/>
        <charset val="204"/>
      </rPr>
      <t>Основные вкладки</t>
    </r>
    <r>
      <rPr>
        <sz val="10"/>
        <rFont val="Times New Roman"/>
        <family val="1"/>
        <charset val="204"/>
      </rPr>
      <t xml:space="preserve"> установите галочку в пункте "</t>
    </r>
    <r>
      <rPr>
        <b/>
        <sz val="10"/>
        <rFont val="Times New Roman"/>
        <family val="1"/>
        <charset val="204"/>
      </rPr>
      <t>Надстройки".</t>
    </r>
  </si>
  <si>
    <r>
      <t>Для выбора отчетного периода необходимо:</t>
    </r>
    <r>
      <rPr>
        <sz val="11"/>
        <rFont val="Times New Roman"/>
        <family val="1"/>
        <charset val="204"/>
      </rPr>
      <t xml:space="preserve">
Для </t>
    </r>
    <r>
      <rPr>
        <b/>
        <sz val="11"/>
        <rFont val="Times New Roman"/>
        <family val="1"/>
        <charset val="204"/>
      </rPr>
      <t>годового отчета</t>
    </r>
    <r>
      <rPr>
        <sz val="11"/>
        <rFont val="Times New Roman"/>
        <family val="1"/>
        <charset val="204"/>
      </rPr>
      <t xml:space="preserve"> необходимо выбрать в ячейке справа </t>
    </r>
    <r>
      <rPr>
        <b/>
        <sz val="11"/>
        <rFont val="Times New Roman"/>
        <family val="1"/>
        <charset val="204"/>
      </rPr>
      <t>номер года.</t>
    </r>
    <r>
      <rPr>
        <sz val="11"/>
        <rFont val="Times New Roman"/>
        <family val="1"/>
        <charset val="204"/>
      </rPr>
      <t xml:space="preserve">  Если отчетным периодом является </t>
    </r>
    <r>
      <rPr>
        <b/>
        <sz val="11"/>
        <rFont val="Times New Roman"/>
        <family val="1"/>
        <charset val="204"/>
      </rPr>
      <t>квартал</t>
    </r>
    <r>
      <rPr>
        <sz val="11"/>
        <rFont val="Times New Roman"/>
        <family val="1"/>
        <charset val="204"/>
      </rPr>
      <t xml:space="preserve">, то необходимо в </t>
    </r>
    <r>
      <rPr>
        <b/>
        <sz val="11"/>
        <rFont val="Times New Roman"/>
        <family val="1"/>
        <charset val="204"/>
      </rPr>
      <t>верхней ячейке</t>
    </r>
    <r>
      <rPr>
        <sz val="11"/>
        <rFont val="Times New Roman"/>
        <family val="1"/>
        <charset val="204"/>
      </rPr>
      <t xml:space="preserve"> справа выбрать </t>
    </r>
    <r>
      <rPr>
        <b/>
        <sz val="11"/>
        <rFont val="Times New Roman"/>
        <family val="1"/>
        <charset val="204"/>
      </rPr>
      <t>номер квартала</t>
    </r>
    <r>
      <rPr>
        <sz val="11"/>
        <rFont val="Times New Roman"/>
        <family val="1"/>
        <charset val="204"/>
      </rPr>
      <t xml:space="preserve"> и в </t>
    </r>
    <r>
      <rPr>
        <b/>
        <sz val="11"/>
        <rFont val="Times New Roman"/>
        <family val="1"/>
        <charset val="204"/>
      </rPr>
      <t>ячейке ниже - год</t>
    </r>
    <r>
      <rPr>
        <sz val="11"/>
        <rFont val="Times New Roman"/>
        <family val="1"/>
        <charset val="204"/>
      </rPr>
      <t xml:space="preserve">.
Если </t>
    </r>
    <r>
      <rPr>
        <b/>
        <sz val="11"/>
        <rFont val="Times New Roman"/>
        <family val="1"/>
        <charset val="204"/>
      </rPr>
      <t>отчетным периодом является месяц либо другой период</t>
    </r>
    <r>
      <rPr>
        <sz val="11"/>
        <rFont val="Times New Roman"/>
        <family val="1"/>
        <charset val="204"/>
      </rPr>
      <t xml:space="preserve">, то необходимо в </t>
    </r>
    <r>
      <rPr>
        <b/>
        <sz val="11"/>
        <rFont val="Times New Roman"/>
        <family val="1"/>
        <charset val="204"/>
      </rPr>
      <t xml:space="preserve">строку 2 Табл. 1 </t>
    </r>
    <r>
      <rPr>
        <sz val="11"/>
        <rFont val="Times New Roman"/>
        <family val="1"/>
        <charset val="204"/>
      </rPr>
      <t xml:space="preserve">проставить </t>
    </r>
    <r>
      <rPr>
        <b/>
        <sz val="11"/>
        <rFont val="Times New Roman"/>
        <family val="1"/>
        <charset val="204"/>
      </rPr>
      <t>даты начала и конца месяца</t>
    </r>
    <r>
      <rPr>
        <sz val="11"/>
        <rFont val="Times New Roman"/>
        <family val="1"/>
        <charset val="204"/>
      </rPr>
      <t xml:space="preserve"> (другого периода) вручную.
</t>
    </r>
    <r>
      <rPr>
        <b/>
        <sz val="11"/>
        <color indexed="10"/>
        <rFont val="Times New Roman"/>
        <family val="1"/>
        <charset val="204"/>
      </rPr>
      <t>Внимание! Данные по строке 2 вносить в формате ДД.ММ.ГГГГ</t>
    </r>
  </si>
  <si>
    <t>к Национальному стандарту бухгалтерского учета и отчетности "Индивидуальная бухгалтерская отчетность"
Форма</t>
  </si>
  <si>
    <t>Валовая прибыль</t>
  </si>
  <si>
    <t>Прибыль (убыток) от реализации продукции, товаров, работ, услуг</t>
  </si>
  <si>
    <t>Прибыль (убыток) от текущей деятельности</t>
  </si>
  <si>
    <t>Прибыль (убыток) от инвестиционной и финансовой деятельности</t>
  </si>
  <si>
    <t>Прибыль (убыток) до налогообложения</t>
  </si>
  <si>
    <t xml:space="preserve">Чистая прибыль (убыток) </t>
  </si>
  <si>
    <t xml:space="preserve">Совокупная прибыль (убыток) </t>
  </si>
  <si>
    <t>Форма</t>
  </si>
  <si>
    <t>к Национальному стандарту бухгалтерского учета и отчетности "Индивидуальная бухгалтерская отчетность"</t>
  </si>
  <si>
    <t>Результат движения денежных средств по текущей деятельности</t>
  </si>
  <si>
    <t>Результат движения денежных средств по инвестиционной деятельности</t>
  </si>
  <si>
    <t>Результат движения денежных средств по финансовой деятельности</t>
  </si>
  <si>
    <t>Результат движения денежных средств по текущей, инвестиционной и финансовой деятельности</t>
  </si>
  <si>
    <t xml:space="preserve">Остаток денежных средств и эквивалентов </t>
  </si>
  <si>
    <t xml:space="preserve">денежных средств на </t>
  </si>
  <si>
    <t>Влияние изменений курсов иностранных валют</t>
  </si>
  <si>
    <t>Денежные средства и эквиваленты денежных средств</t>
  </si>
  <si>
    <t>Рекомендации  по заполнению форм бухгалтерской отчетности</t>
  </si>
  <si>
    <t>Вид экономической деятельности</t>
  </si>
  <si>
    <t xml:space="preserve">I. ДОЛГОСРОЧНЫЕ АКТИВЫ </t>
  </si>
  <si>
    <t>Основные средства</t>
  </si>
  <si>
    <t>Нематериальные активы</t>
  </si>
  <si>
    <t xml:space="preserve">Доходные вложения в материальные активы </t>
  </si>
  <si>
    <t>инвестиционная недвижимость</t>
  </si>
  <si>
    <t>предметы финансовой аренды 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</si>
  <si>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</si>
  <si>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</si>
  <si>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</si>
  <si>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</si>
  <si>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</si>
  <si>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</si>
  <si>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II. КРАТКОСРОЧНЫЕ АКТИВЫ</t>
  </si>
  <si>
    <t>Запасы</t>
  </si>
  <si>
    <t>материалы</t>
  </si>
  <si>
    <t>незавершенное производство</t>
  </si>
  <si>
    <t>готовая продукция и товары</t>
  </si>
  <si>
    <t>прочие запасы</t>
  </si>
  <si>
    <t>Долгосрочные активы, предназначенные для реализации</t>
  </si>
  <si>
    <t xml:space="preserve">Расходы будущих периодов 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</si>
  <si>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</si>
  <si>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</si>
  <si>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</si>
  <si>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 xml:space="preserve">Прочие краткосрочные активы </t>
  </si>
  <si>
    <t>БАЛАНС</t>
  </si>
  <si>
    <t>III. СОБСТВЕННЫЙ КАПИТАЛ</t>
  </si>
  <si>
    <t>Уставный капитал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</si>
  <si>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</si>
  <si>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</si>
  <si>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</si>
  <si>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</si>
  <si>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 xml:space="preserve">Нераспределенная прибыль (непокрытый убыток) </t>
  </si>
  <si>
    <t xml:space="preserve">Чистая прибыль (убыток) отчетного периода </t>
  </si>
  <si>
    <t>Долгосрочные обязательства по лизинговым платежам</t>
  </si>
  <si>
    <t>Отложенные налоговые обязательства</t>
  </si>
  <si>
    <t>Резервы предстоящих платежей</t>
  </si>
  <si>
    <t>Краткосрочная кредиторская задолженность</t>
  </si>
  <si>
    <t>Краткосрочная часть долгосрочных обязательств</t>
  </si>
  <si>
    <t>поставщикам, подрядчикам, исполнителям</t>
  </si>
  <si>
    <t>по авансам полученным</t>
  </si>
  <si>
    <t xml:space="preserve">по социальному страхованию и обеспечению </t>
  </si>
  <si>
    <t>по оплате труда</t>
  </si>
  <si>
    <t xml:space="preserve">по лизинговым платежам </t>
  </si>
  <si>
    <t>собственнику имущества (учредителям, участникам)</t>
  </si>
  <si>
    <t>прочим кредиторам</t>
  </si>
  <si>
    <t>Обязательства, предназначенные для реализации</t>
  </si>
  <si>
    <t>(инициалы, фамилия)</t>
  </si>
  <si>
    <t>Прочие доходы по текущей деятельности</t>
  </si>
  <si>
    <t>Прочие расходы по текущей деятельности</t>
  </si>
  <si>
    <t>Доходы по инвестиционной деятельности</t>
  </si>
  <si>
    <t>доходы от выбытия основных средств, нематериальных активов и других долгосрочных активов</t>
  </si>
  <si>
    <t>доходы от участия в уставном капитале других организаций</t>
  </si>
  <si>
    <t>110</t>
  </si>
  <si>
    <t>прочие доходы по инвестиционной деятельности</t>
  </si>
  <si>
    <t>Расходы по инвестиционной деятельности</t>
  </si>
  <si>
    <t>расходы от выбытия основных средств, нематериальных активов и других долгосрочных активов</t>
  </si>
  <si>
    <t>прочие расходы по инвестиционной деятельности</t>
  </si>
  <si>
    <t>Доходы по финансовой деятельности</t>
  </si>
  <si>
    <t>курсовые разницы от пересчета активов и обязательств</t>
  </si>
  <si>
    <t>прочие доходы по финансовой деятельности</t>
  </si>
  <si>
    <t>Расходы по финансовой деятельности</t>
  </si>
  <si>
    <t>прочие расходы по финансовой деятельности</t>
  </si>
  <si>
    <t>Изменение отложенных налоговых активов</t>
  </si>
  <si>
    <t>Изменение отложенных налоговых обязательств</t>
  </si>
  <si>
    <t>Прочие налоги и сборы, исчисляемые из прибыли (дохода)</t>
  </si>
  <si>
    <t>Результат от переоценки долгосрочных активов, не включаемый в чистую прибыль (убыток)</t>
  </si>
  <si>
    <t>Результат от прочих операций, не включаемый в чистую прибыль (убыток)</t>
  </si>
  <si>
    <t>Разводненная прибыль (убыток) на акцию</t>
  </si>
  <si>
    <t>Итого</t>
  </si>
  <si>
    <t>Корректировки в связи с изменением учетной политики</t>
  </si>
  <si>
    <t>Корректировки в связи с исправлением ошибок</t>
  </si>
  <si>
    <t>переоценка долгосрочных активов</t>
  </si>
  <si>
    <t>доходы от прочих операций, не включаемые в чистую прибыль (убыток)</t>
  </si>
  <si>
    <t>увеличение номинальной стоимости акций</t>
  </si>
  <si>
    <t>вклады собственника имущества (учредителей, участников)</t>
  </si>
  <si>
    <t>реорганизация</t>
  </si>
  <si>
    <t>058</t>
  </si>
  <si>
    <t>059</t>
  </si>
  <si>
    <t>Уменьшение собственного капитала – всего</t>
  </si>
  <si>
    <t>убыток</t>
  </si>
  <si>
    <t>расходы от прочих операций, не включаемые в чистую прибыль (убыток)</t>
  </si>
  <si>
    <t>уменьшение номинальной стоимости акций</t>
  </si>
  <si>
    <t>выкуп акций (долей в уставном капитале)</t>
  </si>
  <si>
    <t>дивиденды и другие доходы от участия в уставном капитале организации</t>
  </si>
  <si>
    <t>Изменение уставного капитала</t>
  </si>
  <si>
    <t>Изменение резервного капитала</t>
  </si>
  <si>
    <t>Изменение добавочного капитала</t>
  </si>
  <si>
    <t>100</t>
  </si>
  <si>
    <t>120</t>
  </si>
  <si>
    <t>130</t>
  </si>
  <si>
    <t>140</t>
  </si>
  <si>
    <t>150</t>
  </si>
  <si>
    <t xml:space="preserve">чистая прибыль 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</si>
  <si>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</si>
  <si>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</si>
  <si>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</si>
  <si>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</si>
  <si>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</si>
  <si>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</si>
  <si>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</si>
  <si>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</si>
  <si>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</si>
  <si>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</si>
  <si>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</si>
  <si>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</si>
  <si>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</si>
  <si>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</si>
  <si>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</si>
  <si>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</si>
  <si>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</si>
  <si>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</si>
  <si>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</si>
  <si>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</si>
  <si>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180</t>
  </si>
  <si>
    <t>190</t>
  </si>
  <si>
    <t>200</t>
  </si>
  <si>
    <t>о прибылях и убытках</t>
  </si>
  <si>
    <t>Выручка от реализации продукции, товаров, работ, услуг</t>
  </si>
  <si>
    <t>Себестоимость реализованной продукции, товаров, работ, услуг</t>
  </si>
  <si>
    <t>Базовая прибыль (убыток) на акцию</t>
  </si>
  <si>
    <t>101</t>
  </si>
  <si>
    <t>Открытое акционерное общество "Сигма"</t>
  </si>
  <si>
    <t>сдача внаем собственного недвижимого имущества, код 68200</t>
  </si>
  <si>
    <t xml:space="preserve">Открытое акционерное общество </t>
  </si>
  <si>
    <t>Юридическое  лицо без ведомственной  подчиненности</t>
  </si>
  <si>
    <t>тыс.руб.</t>
  </si>
  <si>
    <t>г.Минск, ул.Могилевская, 5</t>
  </si>
  <si>
    <t>В.П.Сухоцкий</t>
  </si>
  <si>
    <t>Т.В.Кухто</t>
  </si>
  <si>
    <t>21 февраля 2024 г.</t>
  </si>
  <si>
    <t>3. Сведения о юридических лицах, участником которых является эмитент:</t>
  </si>
  <si>
    <t>УНП юридического лица</t>
  </si>
  <si>
    <t>Наименование юридического лица</t>
  </si>
  <si>
    <t>Доля в уставном фонде, %</t>
  </si>
  <si>
    <t>Местонахождение юридического лица</t>
  </si>
  <si>
    <t>4.Доля государства в уставном фонде эмитента (всего в %):</t>
  </si>
  <si>
    <t>Вид собственности</t>
  </si>
  <si>
    <t>Количество акций, шт.</t>
  </si>
  <si>
    <t>республиканская</t>
  </si>
  <si>
    <t>коммунальная всего:</t>
  </si>
  <si>
    <t>х</t>
  </si>
  <si>
    <t xml:space="preserve">областная </t>
  </si>
  <si>
    <t xml:space="preserve">районная </t>
  </si>
  <si>
    <t>городская</t>
  </si>
  <si>
    <t>5-6. Информация о дивидендах и акциях:</t>
  </si>
  <si>
    <t>Показатель</t>
  </si>
  <si>
    <t>За отчетный период</t>
  </si>
  <si>
    <t>За аналогичный период прошлого года</t>
  </si>
  <si>
    <t>Количество акционеров, всего</t>
  </si>
  <si>
    <t>лиц</t>
  </si>
  <si>
    <t xml:space="preserve">   в том числе: юридических лиц</t>
  </si>
  <si>
    <t xml:space="preserve">      из них нерезидентов Республики Беларусь</t>
  </si>
  <si>
    <t xml:space="preserve">   в том числе: физических лиц</t>
  </si>
  <si>
    <t>Начислено на выплату дивидендов в данном отчетном  периоде</t>
  </si>
  <si>
    <t>тысяч рублей</t>
  </si>
  <si>
    <t>Фактически выплаченные дивиденды в данном отчетном  периоде</t>
  </si>
  <si>
    <t>Дивиденды, приходящиеся на одну простую (обыкновенную) акцию (включая налоги)</t>
  </si>
  <si>
    <t>рублей</t>
  </si>
  <si>
    <t>Дивиденды, приходящиеся на одну привилегированную акцию (включая налоги) первого типа ___</t>
  </si>
  <si>
    <t>Дивиденды, приходящиеся на одну привилегированную акцию (включая налоги) второго типа ___</t>
  </si>
  <si>
    <t>Дивиденды, фактически выплаченные на одну простую (обыкновенную) акцию (включая налоги)</t>
  </si>
  <si>
    <t>Дивиденды, фактически выплаченные на одну привилегированную акцию (включая налоги)  первого типа ___</t>
  </si>
  <si>
    <t>Дивиденды, фактически выплаченные на одну привилегированную акцию (включая налоги)  второго типа ___</t>
  </si>
  <si>
    <t xml:space="preserve">Период, за который выплачивались дивиденды </t>
  </si>
  <si>
    <t>месяц, квартал, год</t>
  </si>
  <si>
    <t>за 2-е полугодие 2022 г., за 1-е полугодие 2023 г.</t>
  </si>
  <si>
    <t>X</t>
  </si>
  <si>
    <t>Дата (даты) принятия решений о выплате дивидендов</t>
  </si>
  <si>
    <t>число, месяц, год</t>
  </si>
  <si>
    <t>21.03.2023, 20.07.2023</t>
  </si>
  <si>
    <t>Срок (сроки) выплаты дивидендов</t>
  </si>
  <si>
    <t>март  - май 2023, июль - август 2023</t>
  </si>
  <si>
    <t>Обеспеченность акции имуществом общества</t>
  </si>
  <si>
    <t>Количество акций, находящихся на балансе общества, - всего</t>
  </si>
  <si>
    <t>штук</t>
  </si>
  <si>
    <t>7. Отдельные финансовые результаты деятельности открытого акционерного общества:</t>
  </si>
  <si>
    <t xml:space="preserve">Выручка от реализации продукции, товаров, работ,услуг </t>
  </si>
  <si>
    <t>Себестоимость реализованной продукции, товаров, работ, услуг, управленческие расходы; расходы на реализацию</t>
  </si>
  <si>
    <t>Прибыль (убыток) до налогообложения - всего (Прибыль (убыток) отчетного периода)</t>
  </si>
  <si>
    <t>в том числе: прибыль (убыток) от реализации продукции, товаров, работ, услуг</t>
  </si>
  <si>
    <t>прочие доходы и расходы по текущей деятельности</t>
  </si>
  <si>
    <t>прибыль (убыток) от инвестиционной и финансовой деятельности</t>
  </si>
  <si>
    <t>Налог на прибыль; изменение отложенных налоговых активов; изменение отложенных налоговых обязательств; прочие налоги и сборы, исчисляемые из прибыли (дохода); прочие платежи, исчисляемые из прибыли (дохода)</t>
  </si>
  <si>
    <t>Нераспределенная прибыль (непокрытый убыток)</t>
  </si>
  <si>
    <t xml:space="preserve">Долгосрочная дебиторская задолженность </t>
  </si>
  <si>
    <t>Долгосрочные обязательства</t>
  </si>
  <si>
    <t>8. Среднесписочная численность работающих</t>
  </si>
  <si>
    <t>человек</t>
  </si>
  <si>
    <t>9. Основные виды продукции или виды деятельности, по которым получено двадцать и более процентов выручки от реализации товаров, продукции, работ, услуг (только в составе годового отчета):</t>
  </si>
  <si>
    <t>Сдача в наем собственного недвижимого имущества (100%)</t>
  </si>
  <si>
    <t>10. Дата проведения годового общего собрания акционеров, на котором утверждался годовой бухгалтерский баланс за отчетный год:</t>
  </si>
  <si>
    <t>05.03.2024г.</t>
  </si>
  <si>
    <t>Дата подготовки аудиторского заключения по бухгалтерской (финансовой) отчетности:</t>
  </si>
  <si>
    <t>22.02.2024г.</t>
  </si>
  <si>
    <t>Наименование аудиторской организации (фамилия, собственное имя, отчество (если таковое имеется) индивидуального предпринимателя), местонахождение (место жительства), дата государственной регистрации, регистрационный номер в Едином государственном регистре юридических лиц и индивидуальных предпринимателей:</t>
  </si>
  <si>
    <t>Наименование: индивидуальный предприниматель Пыко Александр Романович, местонахождение: 220007, г.Минск, ул.Воронянского, 15-1-434. Свидетельство о государственной регистрации №190610451 от 17.03.2005г., выданное Минским горисполкомом, УНП 190610451</t>
  </si>
  <si>
    <t>Период, за который проводился аудит:</t>
  </si>
  <si>
    <t>с 01 января 2023г. по 31 декабря 2023г.</t>
  </si>
  <si>
    <t>Аудиторское мнение о достоверности бухгалтерской (финансовой) отчетности, а в случае выявленных нарушений в бухгалтерской (финансовой) отчетности - сведения о данных нарушениях:</t>
  </si>
  <si>
    <t>Годовая бухгалтерская отчетность ОАО "Сигма" достоверно во всех существенных аспектах отражает финансовое положение ОАО "Сигма" по состоянию на 31 декабря 2023г., финансовые результаты его деятельности и изменение его финансового положения, в том числе движение денежных средств за год, закончившийся на указанную дату, в соответствии с законодательством Республики Беларусь.</t>
  </si>
  <si>
    <t>Дата и источник опубликования аудиторского заключения по бухгалтерской (финансовой) отчетности в полном объеме:</t>
  </si>
  <si>
    <t>11. Дата и источник опубликования (размещения) годового отчета эмитента открытого акционерного общества за отчетный год (только в составе годового отчета):</t>
  </si>
  <si>
    <t>Дата опубликова-ния</t>
  </si>
  <si>
    <t>Место опубликования</t>
  </si>
  <si>
    <t>ЕПФР</t>
  </si>
  <si>
    <t>сайт эмитента</t>
  </si>
  <si>
    <t>сайт центрального депозитария</t>
  </si>
  <si>
    <t>12. Фамилия, собственное имя, отчество (если таковое имеется), должность аттестованного работника:</t>
  </si>
  <si>
    <t>№ аттестата</t>
  </si>
  <si>
    <t>Фамилия, имя, отчество</t>
  </si>
  <si>
    <t>Должность</t>
  </si>
  <si>
    <t>Катего-рия аттестата</t>
  </si>
  <si>
    <t>Дата выдачи аттестата</t>
  </si>
  <si>
    <t>Срок действия аттестата</t>
  </si>
  <si>
    <t>Дата принятия в штат</t>
  </si>
  <si>
    <t>Номер приказа</t>
  </si>
  <si>
    <t>Дата окончания курсов по программе повыш. квалификации спец. рынка ценных бумаг</t>
  </si>
  <si>
    <t>Наименование профессионального участника рынка ценных бумаг, оказывающего консультационные услуги на рынке ценных бумаг закрытому акционерному обществу:</t>
  </si>
  <si>
    <t xml:space="preserve">Дата и номер договора, в соответствии с которым закрытому акционерному обществу оказываются консультационные услуги: </t>
  </si>
  <si>
    <t xml:space="preserve">Срок его действия: </t>
  </si>
  <si>
    <t>13. Сведения о применении открытым акционерным обществом Свода правил корпоративного поведения (только в составе годового отчета):</t>
  </si>
  <si>
    <t xml:space="preserve">принято к сведению </t>
  </si>
  <si>
    <t>14. Адрес официального сайта открытого акционерного общества в глобальной компьютерной сети Интернет:</t>
  </si>
  <si>
    <t>Руководитель   _____________________</t>
  </si>
  <si>
    <t>Сухоцкий В.П.</t>
  </si>
  <si>
    <t xml:space="preserve">    м.п.</t>
  </si>
  <si>
    <t>Главный бухгалтер либо руководитель организации или индивидуальный предприниматель, оказывающие эмитенту услуги по ведению бухгалтерского учета и составлению бухгалтерской и (или) финансовой отчетности</t>
  </si>
  <si>
    <t>Кухто Т.В.</t>
  </si>
  <si>
    <t>Лицо, ответственное за подготовку отчета</t>
  </si>
  <si>
    <t>Специалист рынка ЦБ Кухто Т.В., тел. 364-66-66</t>
  </si>
  <si>
    <t>"____" __________ 20__ г.</t>
  </si>
  <si>
    <t>(должность, инициалы, фамилия, телефон)</t>
  </si>
  <si>
    <r>
      <rPr>
        <b/>
        <sz val="14"/>
        <rFont val="Times New Roman"/>
        <family val="1"/>
      </rPr>
      <t>Аудиторское заключение по бухгалтерской отчётности №15</t>
    </r>
  </si>
  <si>
    <r>
      <rPr>
        <b/>
        <sz val="14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</si>
  <si>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  Директору ОАО «Сигма» Сухоцкому Владимиру Павловичу</t>
    </r>
  </si>
  <si>
    <r>
      <rPr>
        <b/>
        <sz val="12"/>
        <rFont val="Times New Roman"/>
        <family val="1"/>
      </rPr>
      <t xml:space="preserve">   Аудиторское мнение</t>
    </r>
  </si>
  <si>
    <r>
      <rPr>
        <b/>
        <sz val="12"/>
        <rFont val="Times New Roman"/>
        <family val="1"/>
      </rPr>
      <t xml:space="preserve">   </t>
    </r>
    <r>
      <rPr>
        <sz val="12"/>
        <rFont val="Times New Roman"/>
        <family val="1"/>
      </rPr>
      <t>Мною проведен аудит годовой бухгалтерской отчётности ОАО «Сигма» (место нахождения: ул. Могилёвская, 5,   220007, г.Минск; сведения о государственной регистрации: решение Минского горисполкома от 29.09.2000г. №1099, Свидетельство о госрегистрации № 100061959 выдано 13.11.2000г.), состоящей из бухгалтерского баланса по состоянию на 31 декабря 2023 года, отчёта о прибылях и убытках, отчёта об изменении собственного капитала, отчёта о движении денежных средств за год, закончившийся на указанную дату, примечаний к бухгалтерской отчётности, предусмотренных законодательством Республики Беларусь.</t>
    </r>
  </si>
  <si>
    <r>
      <rPr>
        <sz val="12"/>
        <rFont val="Times New Roman"/>
        <family val="1"/>
      </rPr>
      <t xml:space="preserve">   По моему мнению, прилагаемая годовая бухгалтерская отчётность достоверно во всех существенных аспектах отражает финансовое положение ОАО «Сигма» по состоянию на 31 декабря 2023 года, финансовые результаты его деятельности и изменение его финансового положения, в том числе движение денежных средств за год, закончившийся на указанную дату, в соответствии с законодательством Республики Беларусь.</t>
    </r>
  </si>
  <si>
    <r>
      <rPr>
        <sz val="12"/>
        <rFont val="Times New Roman"/>
        <family val="1"/>
      </rPr>
      <t xml:space="preserve">   </t>
    </r>
    <r>
      <rPr>
        <b/>
        <sz val="12"/>
        <rFont val="Times New Roman"/>
        <family val="1"/>
      </rPr>
      <t>Основание для выражения аудиторского мнения</t>
    </r>
  </si>
  <si>
    <r>
      <rPr>
        <b/>
        <sz val="12"/>
        <rFont val="Times New Roman"/>
        <family val="1"/>
      </rPr>
      <t xml:space="preserve">   </t>
    </r>
    <r>
      <rPr>
        <sz val="12"/>
        <rFont val="Times New Roman"/>
        <family val="1"/>
      </rPr>
      <t>Я провёл аудит в соответствии с требованиями Закона Республики Беларусь от 12 июля 2013 года «Об аудиторской деятельности» и национальных правил аудиторской деятельности. Мои обязанности в соответствии с этими требованиями описаны далее в разделе «Обязанности аудиторской организации по проведению аудита бухгалтерской отчётности» настоящего заключения. Мною соблюдались принцип независимости по отношению к аудируемому лицу согласно требованиям законодательства и нормы профессиональной этики. Я полагаю, что полученные мною аудиторские доказательства являются достаточными и надлежащими, чтобы служить основанием для выражения аудиторского мнения.</t>
    </r>
  </si>
  <si>
    <r>
      <rPr>
        <sz val="12"/>
        <rFont val="Times New Roman"/>
        <family val="1"/>
      </rPr>
      <t xml:space="preserve">   </t>
    </r>
    <r>
      <rPr>
        <b/>
        <sz val="12"/>
        <rFont val="Times New Roman"/>
        <family val="1"/>
      </rPr>
      <t>Обязанности аудируемого лица по подготовке бухгалтерской отчётности</t>
    </r>
  </si>
  <si>
    <r>
      <rPr>
        <b/>
        <sz val="12"/>
        <rFont val="Times New Roman"/>
        <family val="1"/>
      </rPr>
      <t xml:space="preserve">   </t>
    </r>
    <r>
      <rPr>
        <sz val="12"/>
        <rFont val="Times New Roman"/>
        <family val="1"/>
      </rPr>
      <t>Руководство аудируемого лица несёт ответственность за подготовку и достоверное представление бухгалтерской отчётности в соответствии с законодательством Республики Беларусь и организацию системы внутреннего контроля аудируемого лица, необходимой для подготовки бухгалтерской отчётности, не содержащей существенных искажений, допущенных вследствие ошибок и (или) недобросовестных действий.</t>
    </r>
  </si>
  <si>
    <r>
      <rPr>
        <sz val="12"/>
        <rFont val="Times New Roman"/>
        <family val="1"/>
      </rPr>
      <t xml:space="preserve">   При подготовке бухгалтерской отчётности руководство аудируемого лица несёт ответственность за оценку способности аудируемого лица продолжать свою деятельность непрерывно и уместности принципа непрерывности деятельности, а также за надлежащее раскрытие в бухгалтерской отчётности в соответствующих случаях сведений, относящихся к непрерывности деятельности, за исключением случаев, когда руководство намеревается ликвидировать аудируемое лицо, прекратить его деятельность или когда у него отсутствует какая-либо иная реальная альтернатива, кроме ликвидации или прекращения деятельности.</t>
    </r>
  </si>
  <si>
    <r>
      <rPr>
        <sz val="12"/>
        <rFont val="Times New Roman"/>
        <family val="1"/>
      </rPr>
      <t xml:space="preserve">   Лица, наделённые руководящими полномочиями, несут ответственность за осуществление надзора за процессом подготовки бухгалтерской отчётности аудируемого лица.</t>
    </r>
  </si>
  <si>
    <r>
      <rPr>
        <sz val="12"/>
        <rFont val="Times New Roman"/>
        <family val="1"/>
      </rPr>
      <t xml:space="preserve">   </t>
    </r>
    <r>
      <rPr>
        <b/>
        <sz val="12"/>
        <rFont val="Times New Roman"/>
        <family val="1"/>
      </rPr>
      <t>Обязанности аудиторской организации по проведению аудита бухгалтерской отчётности</t>
    </r>
  </si>
  <si>
    <r>
      <rPr>
        <b/>
        <sz val="12"/>
        <rFont val="Times New Roman"/>
        <family val="1"/>
      </rPr>
      <t xml:space="preserve">   </t>
    </r>
    <r>
      <rPr>
        <sz val="12"/>
        <rFont val="Times New Roman"/>
        <family val="1"/>
      </rPr>
      <t>Моя цель состоит в получении разумной уверенности в том, что бухгалтерская отчётность аудируемого лица не содержит существенных искажений вследствие ошибок и (или) недобросовестных действий, и в составлении аудиторского заключения, включающего выраженное в установленной форме аудиторское мнение. Разумная уверенность представляет собой высокую степень уверенности, но не является гарантией того, что аудит, проведенный в соответствии с национальными правилами аудиторской деятельности, позволяет выявить все имеющиеся существенные искажения. Искажения могут возникать в результате ошибок и (или) недобросовестных действий и считаются существенными, если можно обоснованно предположить, что в отдельности или в совокупности они могут повлиять на экономические решения пользователей бухгалтерской отчётности, принимаемые на её основе.</t>
    </r>
  </si>
  <si>
    <r>
      <rPr>
        <sz val="12"/>
        <rFont val="Times New Roman"/>
        <family val="1"/>
      </rPr>
      <t xml:space="preserve">   В рамках аудита, проводимого в соответствии с национальными правилами аудиторской деятельности, аудиторская организация применяет профессиональное суждение и сохраняет профессиональный скептицизм на протяжении всего аудита. Кроме того, я выполняю следующее: </t>
    </r>
  </si>
  <si>
    <r>
      <rPr>
        <b/>
        <sz val="12"/>
        <rFont val="Times New Roman"/>
        <family val="1"/>
      </rPr>
      <t xml:space="preserve">   - </t>
    </r>
    <r>
      <rPr>
        <sz val="12"/>
        <rFont val="Times New Roman"/>
        <family val="1"/>
      </rPr>
      <t>выявляю и оцениваю риски существенного искажения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бухгалтерской отчётности вследствие ошибок и (или) недобросовестных действий; разрабатываю и выполняю аудиторские процедуры в соответствии с оцененными рисками; получаю аудиторские доказательства, являющиеся достаточными и надлежащими, чтобы служить основанием для выражения аудиторского мнения. Риск не обнаружения существенных искажений бухгалтерской отчётности в результате недобросовестных действий выше риска не обнаружения искажений в результате ошибок, так как недобросовестные действия, как правило, подразумевают наличие специально разработанных мер, направленных на их сокрытие;</t>
    </r>
  </si>
  <si>
    <r>
      <rPr>
        <sz val="12"/>
        <rFont val="Times New Roman"/>
        <family val="1"/>
      </rPr>
      <t xml:space="preserve">   - получаю понимание системы внутреннего контроля аудируемого лица, имеющей значение для аудита, с целью планирования аудиторских процедур, соответствующих обстоятельствам аудита, но не с целью выражения аудиторского мнения относительно эффективности функционирования этой системы;</t>
    </r>
  </si>
  <si>
    <r>
      <rPr>
        <sz val="12"/>
        <rFont val="Times New Roman"/>
        <family val="1"/>
      </rPr>
      <t xml:space="preserve">   - оцениваю надлежащий характер применяемой аудируемым лицом учётной политики, а также обоснованности учётных оценок и соответствующего раскрытия информации в бухгалтерской отчётности;</t>
    </r>
  </si>
  <si>
    <r>
      <rPr>
        <sz val="12"/>
        <rFont val="Times New Roman"/>
        <family val="1"/>
      </rPr>
      <t xml:space="preserve">   - оцениваю правильность применения руководством аудируемого лица допущения о непрерывности деятельности, и на основании полученных аудиторских доказательств делаю вывод о том, имеется ли существенная неопределённость в связи с событиями или условиями, в результате которых могут возникнуть значительные сомнения в способности аудируемого лица продолжать свою деятельность непрерывно. Если я прихожу к выводу о наличии такой существенной неопределённости, я должен привлечь внимание в аудиторском заключении к соответствующему раскрытию данной информации в бухгалтерской отчётности. В случае, если такое раскрытие информации отсутствует или является ненадлежащим, мне следует модифицировать аудиторское мнение. Мои выводы основываются на аудиторских доказательствах, полученных до даты подписания </t>
    </r>
  </si>
  <si>
    <t>Акции, поступившие в распоряжение общества</t>
  </si>
  <si>
    <t>Акции, приобретенные в целях сокращения общего количества</t>
  </si>
  <si>
    <t>Дата зачисления  акций на счет "депо" общества</t>
  </si>
  <si>
    <t>Количество акций, шт</t>
  </si>
  <si>
    <t>Срок реализации акций, поступивших в распоряжение общества</t>
  </si>
  <si>
    <t>Дата зачисления акций на счет "депо" общества</t>
  </si>
  <si>
    <t>Всего</t>
  </si>
  <si>
    <t>.03.2024, ЕПФР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</si>
</sst>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[$-F800]dddd\,\ mmmm\ dd\,\ yyyy"/>
    <numFmt numFmtId="168" formatCode="_(#,##0_);\(#,##0\);_(* &quot;-&quot;??_);_(@_)"/>
    <numFmt numFmtId="169" formatCode="[$-FC19]d\ mmmm\ yyyy\ &quot;года&quot;"/>
    <numFmt numFmtId="170" formatCode="[$-FC19]&quot;На &quot;d\ mmmm\ yyyy\ &quot;года&quot;"/>
    <numFmt numFmtId="171" formatCode="[$-FC19]\ yyyy\ &quot;года&quot;"/>
    <numFmt numFmtId="172" formatCode="[$-FC19]&quot;за &quot;mmmm"/>
    <numFmt numFmtId="173" formatCode="[$-FC19]d&quot;.&quot;mm&quot;.&quot;yyyy\ &quot;г.&quot;"/>
    <numFmt numFmtId="174" formatCode="[$-FC19]&quot;на &quot;d\ mmmm\ yyyy\ &quot;года&quot;"/>
    <numFmt numFmtId="175" formatCode="\(#,##0\);\(#,##0\);_(* &quot;-&quot;??_);_(@_)"/>
    <numFmt numFmtId="176" formatCode="\(#,##0\);\(\-#,##0\);_(* &quot;-&quot;??_);_(@_)"/>
    <numFmt numFmtId="177" formatCode="#,##0;\(#,##0\);_(* &quot;-&quot;??_);_(@_)"/>
    <numFmt numFmtId="178" formatCode="0.000000"/>
    <numFmt numFmtId="179" formatCode="00\-0\-00000"/>
  </numFmts>
  <fonts count="4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sz val="10"/>
      <color indexed="2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22"/>
      <name val="Arial Cyr"/>
      <charset val="204"/>
    </font>
    <font>
      <sz val="12"/>
      <name val="Arial Cyr"/>
      <charset val="204"/>
    </font>
    <font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Arial Cyr"/>
      <charset val="204"/>
    </font>
    <font>
      <b/>
      <sz val="10"/>
      <color indexed="16"/>
      <name val="Times New Roman"/>
      <family val="1"/>
      <charset val="204"/>
    </font>
    <font>
      <sz val="11"/>
      <color indexed="22"/>
      <name val="Arial Cyr"/>
      <charset val="204"/>
    </font>
    <font>
      <sz val="9"/>
      <color indexed="2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.5"/>
      <color indexed="16"/>
      <name val="Times New Roman"/>
      <family val="1"/>
      <charset val="204"/>
    </font>
    <font>
      <sz val="11"/>
      <color indexed="2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sz val="10"/>
      <color indexed="16"/>
      <name val="Times New Roman"/>
      <family val="1"/>
      <charset val="204"/>
    </font>
    <font>
      <sz val="8"/>
      <color indexed="16"/>
      <name val="Times New Roman"/>
      <family val="1"/>
      <charset val="204"/>
    </font>
    <font>
      <b/>
      <sz val="10.5"/>
      <color indexed="2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u/>
      <sz val="10"/>
      <color indexed="16"/>
      <name val="Times New Roman"/>
      <family val="1"/>
      <charset val="204"/>
    </font>
    <font>
      <b/>
      <sz val="10.5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"/>
      <color indexed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165" fontId="1" fillId="0" borderId="0" applyFont="0" applyFill="0" applyBorder="0" applyAlignment="0" applyProtection="0"/>
    <xf numFmtId="0" fontId="44" fillId="0" borderId="0"/>
  </cellStyleXfs>
  <cellXfs count="711">
    <xf numFmtId="0" fontId="0" fillId="0" borderId="0" xfId="0"/>
    <xf numFmtId="0" fontId="0" fillId="2" borderId="0" xfId="0" applyFill="1"/>
    <xf numFmtId="0" fontId="0" fillId="2" borderId="0" xfId="0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 wrapText="1" indent="2"/>
      <protection locked="0"/>
    </xf>
    <xf numFmtId="49" fontId="15" fillId="2" borderId="0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Fill="1" applyProtection="1"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20" fillId="2" borderId="0" xfId="0" applyFont="1" applyFill="1"/>
    <xf numFmtId="0" fontId="2" fillId="3" borderId="0" xfId="0" applyFont="1" applyFill="1" applyBorder="1" applyAlignment="1">
      <alignment horizontal="justify" vertical="top" wrapText="1"/>
    </xf>
    <xf numFmtId="0" fontId="2" fillId="3" borderId="0" xfId="0" quotePrefix="1" applyFont="1" applyFill="1" applyBorder="1" applyAlignment="1">
      <alignment horizontal="left" vertical="top" wrapText="1"/>
    </xf>
    <xf numFmtId="168" fontId="6" fillId="3" borderId="1" xfId="2" applyNumberFormat="1" applyFont="1" applyFill="1" applyBorder="1" applyAlignment="1" applyProtection="1">
      <alignment horizontal="center" vertical="center" shrinkToFit="1"/>
      <protection locked="0"/>
    </xf>
    <xf numFmtId="168" fontId="6" fillId="3" borderId="2" xfId="2" applyNumberFormat="1" applyFont="1" applyFill="1" applyBorder="1" applyAlignment="1" applyProtection="1">
      <alignment horizontal="center" vertical="center" shrinkToFit="1"/>
      <protection locked="0"/>
    </xf>
    <xf numFmtId="168" fontId="6" fillId="3" borderId="3" xfId="2" applyNumberFormat="1" applyFont="1" applyFill="1" applyBorder="1" applyAlignment="1" applyProtection="1">
      <alignment horizontal="center" vertical="center" shrinkToFit="1"/>
      <protection locked="0"/>
    </xf>
    <xf numFmtId="168" fontId="6" fillId="4" borderId="1" xfId="2" applyNumberFormat="1" applyFont="1" applyFill="1" applyBorder="1" applyAlignment="1" applyProtection="1">
      <alignment horizontal="center" vertical="center" shrinkToFit="1"/>
      <protection hidden="1"/>
    </xf>
    <xf numFmtId="168" fontId="6" fillId="4" borderId="2" xfId="2" applyNumberFormat="1" applyFont="1" applyFill="1" applyBorder="1" applyAlignment="1" applyProtection="1">
      <alignment horizontal="center" vertical="center" shrinkToFit="1"/>
      <protection hidden="1"/>
    </xf>
    <xf numFmtId="168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Border="1" applyAlignment="1" applyProtection="1">
      <alignment horizontal="left" vertical="center"/>
      <protection locked="0"/>
    </xf>
    <xf numFmtId="0" fontId="7" fillId="3" borderId="5" xfId="0" applyFont="1" applyFill="1" applyBorder="1" applyAlignment="1" applyProtection="1">
      <alignment horizontal="left" vertical="center"/>
      <protection hidden="1"/>
    </xf>
    <xf numFmtId="0" fontId="13" fillId="3" borderId="6" xfId="0" quotePrefix="1" applyFont="1" applyFill="1" applyBorder="1" applyAlignment="1" applyProtection="1">
      <alignment horizontal="center" vertical="center" wrapText="1"/>
      <protection hidden="1"/>
    </xf>
    <xf numFmtId="164" fontId="13" fillId="3" borderId="7" xfId="0" applyNumberFormat="1" applyFont="1" applyFill="1" applyBorder="1" applyAlignment="1" applyProtection="1">
      <alignment horizontal="left" vertical="center"/>
      <protection hidden="1"/>
    </xf>
    <xf numFmtId="0" fontId="13" fillId="3" borderId="7" xfId="0" applyFont="1" applyFill="1" applyBorder="1" applyAlignment="1" applyProtection="1">
      <alignment horizontal="left" vertical="center"/>
      <protection hidden="1"/>
    </xf>
    <xf numFmtId="164" fontId="13" fillId="3" borderId="8" xfId="0" applyNumberFormat="1" applyFont="1" applyFill="1" applyBorder="1" applyAlignment="1" applyProtection="1">
      <alignment horizontal="left" vertical="center"/>
      <protection hidden="1"/>
    </xf>
    <xf numFmtId="0" fontId="13" fillId="3" borderId="6" xfId="0" quotePrefix="1" applyFont="1" applyFill="1" applyBorder="1" applyAlignment="1" applyProtection="1">
      <alignment horizontal="right" vertical="center" wrapText="1"/>
      <protection hidden="1"/>
    </xf>
    <xf numFmtId="164" fontId="13" fillId="3" borderId="7" xfId="0" applyNumberFormat="1" applyFont="1" applyFill="1" applyBorder="1" applyAlignment="1" applyProtection="1">
      <alignment horizontal="right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164" fontId="13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13" fillId="3" borderId="8" xfId="0" applyNumberFormat="1" applyFont="1" applyFill="1" applyBorder="1" applyAlignment="1" applyProtection="1">
      <alignment horizontal="left" vertical="center" wrapText="1"/>
      <protection hidden="1"/>
    </xf>
    <xf numFmtId="169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0" xfId="0" quotePrefix="1" applyFont="1" applyFill="1" applyBorder="1" applyAlignment="1" applyProtection="1">
      <alignment horizontal="left" vertical="center"/>
      <protection locked="0"/>
    </xf>
    <xf numFmtId="172" fontId="13" fillId="3" borderId="6" xfId="0" quotePrefix="1" applyNumberFormat="1" applyFont="1" applyFill="1" applyBorder="1" applyAlignment="1" applyProtection="1">
      <alignment horizontal="center" vertical="center" wrapText="1"/>
      <protection hidden="1"/>
    </xf>
    <xf numFmtId="172" fontId="13" fillId="3" borderId="7" xfId="0" applyNumberFormat="1" applyFont="1" applyFill="1" applyBorder="1" applyAlignment="1" applyProtection="1">
      <alignment horizontal="center" vertical="center" wrapText="1"/>
      <protection hidden="1"/>
    </xf>
    <xf numFmtId="170" fontId="13" fillId="3" borderId="8" xfId="0" applyNumberFormat="1" applyFont="1" applyFill="1" applyBorder="1" applyAlignment="1" applyProtection="1">
      <alignment horizontal="center" vertical="center" wrapText="1"/>
      <protection hidden="1"/>
    </xf>
    <xf numFmtId="170" fontId="13" fillId="3" borderId="6" xfId="0" quotePrefix="1" applyNumberFormat="1" applyFont="1" applyFill="1" applyBorder="1" applyAlignment="1" applyProtection="1">
      <alignment horizontal="center" vertical="center" wrapText="1"/>
      <protection hidden="1"/>
    </xf>
    <xf numFmtId="170" fontId="13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24" fillId="2" borderId="0" xfId="0" applyFont="1" applyFill="1" applyBorder="1" applyAlignment="1" applyProtection="1">
      <alignment horizontal="right" vertical="center"/>
      <protection locked="0"/>
    </xf>
    <xf numFmtId="0" fontId="22" fillId="3" borderId="0" xfId="0" quotePrefix="1" applyFont="1" applyFill="1" applyBorder="1" applyAlignment="1">
      <alignment horizontal="left" vertical="top" wrapText="1"/>
    </xf>
    <xf numFmtId="0" fontId="2" fillId="3" borderId="0" xfId="0" quotePrefix="1" applyFont="1" applyFill="1" applyBorder="1" applyAlignment="1">
      <alignment horizontal="justify" vertical="top" wrapText="1"/>
    </xf>
    <xf numFmtId="0" fontId="6" fillId="2" borderId="0" xfId="0" applyFont="1" applyFill="1" applyBorder="1" applyAlignment="1" applyProtection="1">
      <alignment horizontal="left" vertical="center"/>
      <protection hidden="1"/>
    </xf>
    <xf numFmtId="49" fontId="15" fillId="2" borderId="0" xfId="0" applyNumberFormat="1" applyFont="1" applyFill="1" applyBorder="1" applyAlignment="1" applyProtection="1">
      <alignment horizontal="left" vertical="center"/>
      <protection hidden="1"/>
    </xf>
    <xf numFmtId="0" fontId="0" fillId="2" borderId="0" xfId="0" applyFill="1" applyBorder="1" applyAlignment="1" applyProtection="1">
      <alignment horizontal="left" vertical="center"/>
      <protection hidden="1"/>
    </xf>
    <xf numFmtId="0" fontId="7" fillId="2" borderId="0" xfId="0" applyFont="1" applyFill="1" applyBorder="1" applyAlignment="1" applyProtection="1">
      <alignment horizontal="center" vertical="center"/>
      <protection locked="0"/>
    </xf>
    <xf numFmtId="169" fontId="6" fillId="2" borderId="0" xfId="0" applyNumberFormat="1" applyFont="1" applyFill="1" applyBorder="1" applyAlignment="1" applyProtection="1">
      <alignment horizontal="center" vertical="center"/>
      <protection locked="0"/>
    </xf>
    <xf numFmtId="169" fontId="6" fillId="2" borderId="0" xfId="0" applyNumberFormat="1" applyFont="1" applyFill="1" applyBorder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horizontal="left" indent="3"/>
      <protection locked="0"/>
    </xf>
    <xf numFmtId="169" fontId="7" fillId="3" borderId="5" xfId="0" applyNumberFormat="1" applyFont="1" applyFill="1" applyBorder="1" applyAlignment="1" applyProtection="1">
      <alignment horizontal="left" vertical="center" shrinkToFit="1"/>
      <protection hidden="1"/>
    </xf>
    <xf numFmtId="169" fontId="7" fillId="3" borderId="5" xfId="0" applyNumberFormat="1" applyFont="1" applyFill="1" applyBorder="1" applyAlignment="1" applyProtection="1">
      <alignment horizontal="right" vertical="center" shrinkToFit="1"/>
      <protection hidden="1"/>
    </xf>
    <xf numFmtId="164" fontId="7" fillId="3" borderId="5" xfId="0" applyNumberFormat="1" applyFont="1" applyFill="1" applyBorder="1" applyAlignment="1" applyProtection="1">
      <alignment horizontal="center" vertical="center" shrinkToFit="1"/>
      <protection hidden="1"/>
    </xf>
    <xf numFmtId="175" fontId="6" fillId="3" borderId="2" xfId="2" applyNumberFormat="1" applyFont="1" applyFill="1" applyBorder="1" applyAlignment="1" applyProtection="1">
      <alignment horizontal="center" vertical="center" shrinkToFit="1"/>
      <protection locked="0"/>
    </xf>
    <xf numFmtId="0" fontId="10" fillId="3" borderId="0" xfId="0" quotePrefix="1" applyFont="1" applyFill="1" applyBorder="1" applyAlignment="1" applyProtection="1">
      <alignment horizontal="center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29" fillId="2" borderId="0" xfId="0" quotePrefix="1" applyFont="1" applyFill="1" applyBorder="1" applyAlignment="1" applyProtection="1">
      <alignment horizontal="left" vertical="center" wrapText="1"/>
      <protection hidden="1"/>
    </xf>
    <xf numFmtId="0" fontId="16" fillId="2" borderId="0" xfId="0" applyFont="1" applyFill="1" applyBorder="1" applyAlignment="1" applyProtection="1">
      <alignment horizontal="left" vertical="center"/>
      <protection hidden="1"/>
    </xf>
    <xf numFmtId="0" fontId="6" fillId="2" borderId="0" xfId="0" quotePrefix="1" applyNumberFormat="1" applyFont="1" applyFill="1" applyBorder="1" applyAlignment="1" applyProtection="1">
      <alignment horizontal="left"/>
      <protection hidden="1"/>
    </xf>
    <xf numFmtId="0" fontId="24" fillId="2" borderId="0" xfId="0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left" vertical="center"/>
      <protection hidden="1"/>
    </xf>
    <xf numFmtId="170" fontId="13" fillId="3" borderId="1" xfId="0" quotePrefix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2" applyNumberFormat="1" applyFont="1" applyFill="1" applyBorder="1" applyAlignment="1" applyProtection="1">
      <alignment horizontal="center" vertical="center" shrinkToFit="1"/>
      <protection hidden="1"/>
    </xf>
    <xf numFmtId="0" fontId="6" fillId="3" borderId="2" xfId="0" applyFont="1" applyFill="1" applyBorder="1" applyAlignment="1" applyProtection="1">
      <alignment horizontal="center" vertical="center"/>
      <protection hidden="1"/>
    </xf>
    <xf numFmtId="0" fontId="6" fillId="3" borderId="7" xfId="0" applyFont="1" applyFill="1" applyBorder="1" applyAlignment="1" applyProtection="1">
      <alignment horizontal="left" vertical="center" wrapText="1"/>
      <protection hidden="1"/>
    </xf>
    <xf numFmtId="168" fontId="6" fillId="3" borderId="2" xfId="2" applyNumberFormat="1" applyFont="1" applyFill="1" applyBorder="1" applyAlignment="1" applyProtection="1">
      <alignment horizontal="center" vertical="center" shrinkToFit="1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168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0" fontId="8" fillId="3" borderId="8" xfId="0" applyFont="1" applyFill="1" applyBorder="1" applyAlignment="1" applyProtection="1">
      <alignment horizontal="left" vertical="center"/>
      <protection hidden="1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/>
      <protection hidden="1"/>
    </xf>
    <xf numFmtId="166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49" fontId="6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9" fillId="2" borderId="0" xfId="0" applyFont="1" applyFill="1" applyBorder="1" applyAlignment="1" applyProtection="1">
      <alignment horizontal="left" vertical="center"/>
      <protection hidden="1"/>
    </xf>
    <xf numFmtId="0" fontId="6" fillId="3" borderId="6" xfId="0" applyFont="1" applyFill="1" applyBorder="1" applyAlignment="1" applyProtection="1">
      <alignment horizontal="center" vertical="center"/>
      <protection hidden="1"/>
    </xf>
    <xf numFmtId="0" fontId="8" fillId="3" borderId="7" xfId="0" applyFont="1" applyFill="1" applyBorder="1" applyAlignment="1" applyProtection="1">
      <alignment horizontal="left" vertical="center"/>
      <protection hidden="1"/>
    </xf>
    <xf numFmtId="0" fontId="6" fillId="3" borderId="5" xfId="0" applyFont="1" applyFill="1" applyBorder="1" applyAlignment="1" applyProtection="1">
      <alignment horizontal="center" vertical="center"/>
      <protection hidden="1"/>
    </xf>
    <xf numFmtId="0" fontId="2" fillId="3" borderId="0" xfId="0" applyFont="1" applyFill="1" applyBorder="1" applyAlignment="1" applyProtection="1">
      <alignment horizontal="left" vertical="center"/>
      <protection hidden="1"/>
    </xf>
    <xf numFmtId="0" fontId="4" fillId="3" borderId="0" xfId="0" applyFont="1" applyFill="1" applyBorder="1" applyAlignment="1" applyProtection="1">
      <alignment horizontal="left" vertical="center"/>
      <protection hidden="1"/>
    </xf>
    <xf numFmtId="0" fontId="12" fillId="3" borderId="0" xfId="0" applyFont="1" applyFill="1" applyBorder="1" applyAlignment="1" applyProtection="1">
      <alignment horizontal="left" vertical="center"/>
      <protection hidden="1"/>
    </xf>
    <xf numFmtId="0" fontId="0" fillId="3" borderId="0" xfId="0" applyFill="1" applyBorder="1" applyAlignment="1" applyProtection="1">
      <alignment horizontal="left" vertical="center"/>
      <protection hidden="1"/>
    </xf>
    <xf numFmtId="0" fontId="11" fillId="3" borderId="0" xfId="0" applyFont="1" applyFill="1" applyBorder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167" fontId="2" fillId="3" borderId="0" xfId="0" applyNumberFormat="1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Border="1" applyAlignment="1" applyProtection="1">
      <alignment horizontal="left" vertical="center"/>
      <protection hidden="1"/>
    </xf>
    <xf numFmtId="49" fontId="7" fillId="2" borderId="0" xfId="0" applyNumberFormat="1" applyFont="1" applyFill="1" applyBorder="1" applyAlignment="1" applyProtection="1">
      <alignment horizontal="left" vertical="center"/>
      <protection hidden="1"/>
    </xf>
    <xf numFmtId="0" fontId="8" fillId="2" borderId="0" xfId="0" applyFont="1" applyFill="1" applyBorder="1" applyAlignment="1" applyProtection="1">
      <alignment horizontal="left" vertical="center"/>
      <protection hidden="1"/>
    </xf>
    <xf numFmtId="49" fontId="17" fillId="2" borderId="0" xfId="0" applyNumberFormat="1" applyFont="1" applyFill="1" applyBorder="1" applyAlignment="1" applyProtection="1">
      <alignment horizontal="left" vertical="center"/>
      <protection hidden="1"/>
    </xf>
    <xf numFmtId="169" fontId="6" fillId="4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quotePrefix="1" applyFont="1" applyFill="1" applyBorder="1" applyAlignment="1" applyProtection="1">
      <alignment horizontal="left" vertical="center" indent="3"/>
      <protection hidden="1"/>
    </xf>
    <xf numFmtId="171" fontId="6" fillId="3" borderId="0" xfId="0" applyNumberFormat="1" applyFont="1" applyFill="1" applyBorder="1" applyAlignment="1" applyProtection="1">
      <alignment horizontal="left" vertical="center"/>
      <protection hidden="1"/>
    </xf>
    <xf numFmtId="171" fontId="12" fillId="3" borderId="0" xfId="0" applyNumberFormat="1" applyFont="1" applyFill="1" applyBorder="1" applyAlignment="1" applyProtection="1">
      <alignment horizontal="left" vertical="center"/>
      <protection hidden="1"/>
    </xf>
    <xf numFmtId="0" fontId="6" fillId="3" borderId="12" xfId="0" applyFont="1" applyFill="1" applyBorder="1" applyAlignment="1" applyProtection="1">
      <alignment horizontal="left"/>
      <protection hidden="1"/>
    </xf>
    <xf numFmtId="0" fontId="13" fillId="3" borderId="2" xfId="0" applyFont="1" applyFill="1" applyBorder="1" applyAlignment="1" applyProtection="1">
      <alignment horizontal="center" vertical="center"/>
      <protection hidden="1"/>
    </xf>
    <xf numFmtId="49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49" fontId="6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Protection="1">
      <protection hidden="1"/>
    </xf>
    <xf numFmtId="0" fontId="3" fillId="3" borderId="0" xfId="0" applyFont="1" applyFill="1" applyBorder="1" applyAlignment="1" applyProtection="1">
      <alignment horizontal="left" vertical="center" indent="3"/>
      <protection hidden="1"/>
    </xf>
    <xf numFmtId="0" fontId="0" fillId="3" borderId="7" xfId="0" applyFill="1" applyBorder="1" applyProtection="1">
      <protection hidden="1"/>
    </xf>
    <xf numFmtId="49" fontId="6" fillId="3" borderId="13" xfId="0" applyNumberFormat="1" applyFont="1" applyFill="1" applyBorder="1" applyAlignment="1" applyProtection="1">
      <alignment horizontal="center" vertical="center" wrapText="1"/>
      <protection hidden="1"/>
    </xf>
    <xf numFmtId="164" fontId="19" fillId="2" borderId="0" xfId="0" applyNumberFormat="1" applyFont="1" applyFill="1" applyProtection="1">
      <protection hidden="1"/>
    </xf>
    <xf numFmtId="0" fontId="19" fillId="2" borderId="0" xfId="0" applyFont="1" applyFill="1" applyProtection="1">
      <protection hidden="1"/>
    </xf>
    <xf numFmtId="0" fontId="0" fillId="3" borderId="0" xfId="0" applyFill="1" applyBorder="1" applyProtection="1">
      <protection hidden="1"/>
    </xf>
    <xf numFmtId="49" fontId="6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7" xfId="0" applyFill="1" applyBorder="1" applyAlignment="1" applyProtection="1">
      <alignment horizontal="center" vertical="center"/>
      <protection hidden="1"/>
    </xf>
    <xf numFmtId="0" fontId="24" fillId="2" borderId="14" xfId="0" applyFont="1" applyFill="1" applyBorder="1" applyAlignment="1" applyProtection="1">
      <alignment horizontal="center"/>
      <protection hidden="1"/>
    </xf>
    <xf numFmtId="170" fontId="13" fillId="3" borderId="1" xfId="0" quotePrefix="1" applyNumberFormat="1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horizontal="left" vertical="center"/>
      <protection hidden="1"/>
    </xf>
    <xf numFmtId="49" fontId="15" fillId="2" borderId="0" xfId="0" applyNumberFormat="1" applyFont="1" applyFill="1" applyBorder="1" applyAlignment="1" applyProtection="1">
      <alignment horizontal="left" vertical="center" wrapText="1"/>
      <protection hidden="1"/>
    </xf>
    <xf numFmtId="0" fontId="7" fillId="2" borderId="0" xfId="0" quotePrefix="1" applyFont="1" applyFill="1" applyBorder="1" applyAlignment="1" applyProtection="1">
      <alignment horizontal="left" vertical="center" wrapText="1"/>
      <protection hidden="1"/>
    </xf>
    <xf numFmtId="0" fontId="7" fillId="2" borderId="0" xfId="0" applyFont="1" applyFill="1" applyBorder="1" applyAlignment="1" applyProtection="1">
      <alignment horizontal="left" vertical="center" wrapText="1"/>
      <protection hidden="1"/>
    </xf>
    <xf numFmtId="49" fontId="15" fillId="2" borderId="0" xfId="0" quotePrefix="1" applyNumberFormat="1" applyFont="1" applyFill="1" applyBorder="1" applyAlignment="1" applyProtection="1">
      <alignment horizontal="left" vertical="center"/>
      <protection hidden="1"/>
    </xf>
    <xf numFmtId="0" fontId="6" fillId="2" borderId="0" xfId="0" quotePrefix="1" applyFont="1" applyFill="1" applyBorder="1" applyAlignment="1" applyProtection="1">
      <alignment horizontal="left" vertical="center" wrapText="1"/>
      <protection hidden="1"/>
    </xf>
    <xf numFmtId="164" fontId="0" fillId="2" borderId="0" xfId="0" applyNumberFormat="1" applyFill="1" applyBorder="1" applyAlignment="1" applyProtection="1">
      <alignment horizontal="center" vertical="center"/>
      <protection hidden="1"/>
    </xf>
    <xf numFmtId="164" fontId="0" fillId="2" borderId="0" xfId="0" applyNumberFormat="1" applyFill="1" applyBorder="1" applyAlignment="1" applyProtection="1">
      <alignment horizontal="left" vertical="center"/>
      <protection hidden="1"/>
    </xf>
    <xf numFmtId="0" fontId="6" fillId="3" borderId="0" xfId="0" applyFont="1" applyFill="1" applyBorder="1" applyAlignment="1" applyProtection="1">
      <alignment horizontal="left"/>
      <protection locked="0"/>
    </xf>
    <xf numFmtId="0" fontId="6" fillId="3" borderId="0" xfId="0" applyNumberFormat="1" applyFont="1" applyFill="1" applyBorder="1" applyAlignment="1" applyProtection="1">
      <alignment horizontal="left" wrapText="1"/>
      <protection locked="0"/>
    </xf>
    <xf numFmtId="0" fontId="35" fillId="2" borderId="0" xfId="0" quotePrefix="1" applyFont="1" applyFill="1" applyBorder="1" applyAlignment="1" applyProtection="1">
      <alignment horizontal="left" vertical="center" wrapText="1"/>
      <protection hidden="1"/>
    </xf>
    <xf numFmtId="0" fontId="24" fillId="2" borderId="0" xfId="0" quotePrefix="1" applyFont="1" applyFill="1" applyBorder="1" applyAlignment="1" applyProtection="1">
      <alignment horizontal="right" vertical="center"/>
      <protection hidden="1"/>
    </xf>
    <xf numFmtId="0" fontId="24" fillId="2" borderId="0" xfId="0" applyFont="1" applyFill="1" applyBorder="1" applyAlignment="1" applyProtection="1">
      <alignment horizontal="left" wrapText="1"/>
      <protection hidden="1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14" fontId="6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38" fillId="2" borderId="0" xfId="0" quotePrefix="1" applyFont="1" applyFill="1" applyBorder="1" applyAlignment="1" applyProtection="1">
      <alignment horizontal="left" vertical="center" wrapText="1"/>
      <protection hidden="1"/>
    </xf>
    <xf numFmtId="0" fontId="7" fillId="5" borderId="15" xfId="0" applyFont="1" applyFill="1" applyBorder="1" applyAlignment="1" applyProtection="1">
      <alignment horizontal="center" vertical="center"/>
      <protection locked="0"/>
    </xf>
    <xf numFmtId="172" fontId="13" fillId="3" borderId="6" xfId="0" applyNumberFormat="1" applyFont="1" applyFill="1" applyBorder="1" applyAlignment="1" applyProtection="1">
      <alignment horizontal="center" vertical="center" wrapText="1"/>
      <protection hidden="1"/>
    </xf>
    <xf numFmtId="170" fontId="13" fillId="3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2" borderId="0" xfId="0" applyFill="1" applyBorder="1" applyAlignment="1" applyProtection="1">
      <alignment horizontal="left" vertical="center"/>
    </xf>
    <xf numFmtId="49" fontId="15" fillId="2" borderId="0" xfId="0" applyNumberFormat="1" applyFont="1" applyFill="1" applyBorder="1" applyAlignment="1" applyProtection="1">
      <alignment horizontal="left" vertical="center"/>
    </xf>
    <xf numFmtId="0" fontId="1" fillId="2" borderId="0" xfId="0" applyFont="1" applyFill="1" applyBorder="1" applyProtection="1"/>
    <xf numFmtId="0" fontId="1" fillId="2" borderId="0" xfId="0" applyFont="1" applyFill="1" applyProtection="1"/>
    <xf numFmtId="0" fontId="0" fillId="2" borderId="0" xfId="0" applyFill="1" applyProtection="1"/>
    <xf numFmtId="164" fontId="1" fillId="2" borderId="0" xfId="0" applyNumberFormat="1" applyFont="1" applyFill="1" applyBorder="1" applyProtection="1"/>
    <xf numFmtId="164" fontId="1" fillId="2" borderId="0" xfId="0" applyNumberFormat="1" applyFont="1" applyFill="1" applyProtection="1"/>
    <xf numFmtId="164" fontId="1" fillId="2" borderId="0" xfId="0" applyNumberFormat="1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 wrapText="1"/>
    </xf>
    <xf numFmtId="0" fontId="23" fillId="2" borderId="0" xfId="0" applyFont="1" applyFill="1" applyBorder="1" applyProtection="1"/>
    <xf numFmtId="0" fontId="23" fillId="2" borderId="0" xfId="0" applyFont="1" applyFill="1" applyProtection="1"/>
    <xf numFmtId="164" fontId="23" fillId="2" borderId="0" xfId="0" applyNumberFormat="1" applyFont="1" applyFill="1" applyBorder="1" applyProtection="1"/>
    <xf numFmtId="49" fontId="33" fillId="2" borderId="0" xfId="0" applyNumberFormat="1" applyFont="1" applyFill="1" applyBorder="1" applyAlignment="1" applyProtection="1">
      <alignment horizontal="left" vertical="center"/>
    </xf>
    <xf numFmtId="0" fontId="23" fillId="2" borderId="0" xfId="0" applyFont="1" applyFill="1" applyBorder="1" applyAlignment="1" applyProtection="1">
      <alignment horizontal="left" vertical="center"/>
    </xf>
    <xf numFmtId="164" fontId="23" fillId="2" borderId="0" xfId="0" applyNumberFormat="1" applyFont="1" applyFill="1" applyBorder="1" applyAlignment="1" applyProtection="1">
      <alignment horizontal="center" vertical="center"/>
    </xf>
    <xf numFmtId="0" fontId="16" fillId="2" borderId="0" xfId="0" applyFont="1" applyFill="1" applyProtection="1"/>
    <xf numFmtId="49" fontId="34" fillId="2" borderId="0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Border="1" applyAlignment="1">
      <alignment horizontal="left" vertical="top" wrapText="1"/>
    </xf>
    <xf numFmtId="0" fontId="0" fillId="2" borderId="0" xfId="0" applyFill="1" applyAlignment="1">
      <alignment wrapText="1"/>
    </xf>
    <xf numFmtId="0" fontId="16" fillId="2" borderId="14" xfId="0" applyFont="1" applyFill="1" applyBorder="1" applyAlignment="1" applyProtection="1">
      <alignment horizontal="left"/>
      <protection hidden="1"/>
    </xf>
    <xf numFmtId="0" fontId="16" fillId="2" borderId="0" xfId="0" applyFont="1" applyFill="1" applyAlignment="1" applyProtection="1">
      <alignment horizontal="left"/>
      <protection hidden="1"/>
    </xf>
    <xf numFmtId="0" fontId="6" fillId="3" borderId="0" xfId="0" applyFont="1" applyFill="1" applyBorder="1" applyAlignment="1" applyProtection="1">
      <alignment horizontal="right" vertical="center"/>
      <protection hidden="1"/>
    </xf>
    <xf numFmtId="168" fontId="6" fillId="3" borderId="3" xfId="2" applyNumberFormat="1" applyFont="1" applyFill="1" applyBorder="1" applyAlignment="1" applyProtection="1">
      <alignment horizontal="center" shrinkToFit="1"/>
      <protection locked="0"/>
    </xf>
    <xf numFmtId="168" fontId="31" fillId="3" borderId="2" xfId="2" applyNumberFormat="1" applyFont="1" applyFill="1" applyBorder="1" applyAlignment="1" applyProtection="1">
      <alignment horizontal="center" vertical="center" shrinkToFit="1"/>
      <protection locked="0"/>
    </xf>
    <xf numFmtId="0" fontId="16" fillId="2" borderId="0" xfId="0" applyFont="1" applyFill="1" applyBorder="1" applyAlignment="1" applyProtection="1">
      <alignment horizontal="left" vertical="center"/>
      <protection locked="0" hidden="1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49" fontId="15" fillId="2" borderId="0" xfId="0" quotePrefix="1" applyNumberFormat="1" applyFont="1" applyFill="1" applyBorder="1" applyAlignment="1" applyProtection="1">
      <alignment horizontal="left" vertical="center"/>
      <protection locked="0"/>
    </xf>
    <xf numFmtId="49" fontId="24" fillId="2" borderId="0" xfId="0" applyNumberFormat="1" applyFont="1" applyFill="1" applyBorder="1" applyAlignment="1" applyProtection="1">
      <alignment horizontal="left" vertical="center"/>
      <protection locked="0"/>
    </xf>
    <xf numFmtId="49" fontId="32" fillId="2" borderId="0" xfId="0" quotePrefix="1" applyNumberFormat="1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 hidden="1"/>
    </xf>
    <xf numFmtId="0" fontId="6" fillId="2" borderId="0" xfId="0" applyFont="1" applyFill="1" applyBorder="1" applyAlignment="1" applyProtection="1">
      <alignment horizontal="left" vertical="center"/>
      <protection locked="0" hidden="1"/>
    </xf>
    <xf numFmtId="0" fontId="3" fillId="3" borderId="0" xfId="0" applyFont="1" applyFill="1" applyBorder="1" applyAlignment="1" applyProtection="1">
      <alignment horizontal="left" vertical="center" indent="2"/>
      <protection locked="0" hidden="1"/>
    </xf>
    <xf numFmtId="0" fontId="7" fillId="3" borderId="5" xfId="0" applyFont="1" applyFill="1" applyBorder="1" applyAlignment="1" applyProtection="1">
      <alignment horizontal="left" vertical="center"/>
      <protection locked="0" hidden="1"/>
    </xf>
    <xf numFmtId="164" fontId="7" fillId="3" borderId="5" xfId="0" applyNumberFormat="1" applyFont="1" applyFill="1" applyBorder="1" applyAlignment="1" applyProtection="1">
      <alignment horizontal="center" vertical="center"/>
      <protection locked="0" hidden="1"/>
    </xf>
    <xf numFmtId="0" fontId="6" fillId="3" borderId="0" xfId="0" applyFont="1" applyFill="1" applyBorder="1" applyAlignment="1" applyProtection="1">
      <alignment horizontal="left"/>
      <protection locked="0" hidden="1"/>
    </xf>
    <xf numFmtId="0" fontId="6" fillId="3" borderId="0" xfId="0" applyFont="1" applyFill="1" applyBorder="1" applyAlignment="1" applyProtection="1">
      <alignment horizontal="center"/>
      <protection locked="0" hidden="1"/>
    </xf>
    <xf numFmtId="0" fontId="6" fillId="2" borderId="0" xfId="0" applyFont="1" applyFill="1" applyBorder="1" applyAlignment="1" applyProtection="1">
      <alignment horizontal="left"/>
      <protection locked="0" hidden="1"/>
    </xf>
    <xf numFmtId="0" fontId="13" fillId="3" borderId="10" xfId="0" applyFont="1" applyFill="1" applyBorder="1" applyAlignment="1" applyProtection="1">
      <alignment horizontal="center" vertical="center" wrapText="1"/>
      <protection locked="0" hidden="1"/>
    </xf>
    <xf numFmtId="0" fontId="13" fillId="3" borderId="1" xfId="0" quotePrefix="1" applyFont="1" applyFill="1" applyBorder="1" applyAlignment="1" applyProtection="1">
      <alignment horizontal="center" vertical="center" wrapText="1"/>
      <protection locked="0" hidden="1"/>
    </xf>
    <xf numFmtId="0" fontId="13" fillId="3" borderId="1" xfId="0" applyFont="1" applyFill="1" applyBorder="1" applyAlignment="1" applyProtection="1">
      <alignment horizontal="center" vertical="center" wrapText="1"/>
      <protection locked="0" hidden="1"/>
    </xf>
    <xf numFmtId="49" fontId="7" fillId="2" borderId="0" xfId="0" quotePrefix="1" applyNumberFormat="1" applyFont="1" applyFill="1" applyBorder="1" applyAlignment="1" applyProtection="1">
      <alignment horizontal="left" vertical="center" wrapText="1"/>
      <protection locked="0" hidden="1"/>
    </xf>
    <xf numFmtId="49" fontId="13" fillId="3" borderId="10" xfId="0" applyNumberFormat="1" applyFont="1" applyFill="1" applyBorder="1" applyAlignment="1" applyProtection="1">
      <alignment horizontal="center" vertical="center"/>
      <protection locked="0" hidden="1"/>
    </xf>
    <xf numFmtId="0" fontId="13" fillId="3" borderId="1" xfId="0" applyFont="1" applyFill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 applyProtection="1">
      <alignment horizontal="center" vertical="center"/>
      <protection locked="0" hidden="1"/>
    </xf>
    <xf numFmtId="0" fontId="7" fillId="2" borderId="0" xfId="0" applyFont="1" applyFill="1" applyBorder="1" applyAlignment="1" applyProtection="1">
      <alignment horizontal="left" vertical="center" wrapText="1"/>
      <protection locked="0" hidden="1"/>
    </xf>
    <xf numFmtId="0" fontId="6" fillId="2" borderId="0" xfId="0" applyFont="1" applyFill="1" applyBorder="1" applyAlignment="1" applyProtection="1">
      <alignment horizontal="center" vertical="center"/>
      <protection locked="0" hidden="1"/>
    </xf>
    <xf numFmtId="49" fontId="6" fillId="3" borderId="10" xfId="0" applyNumberFormat="1" applyFont="1" applyFill="1" applyBorder="1" applyAlignment="1" applyProtection="1">
      <alignment horizontal="center" vertical="center"/>
      <protection locked="0" hidden="1"/>
    </xf>
    <xf numFmtId="168" fontId="6" fillId="3" borderId="1" xfId="2" applyNumberFormat="1" applyFont="1" applyFill="1" applyBorder="1" applyAlignment="1" applyProtection="1">
      <alignment horizontal="center" vertical="center" shrinkToFit="1"/>
      <protection locked="0" hidden="1"/>
    </xf>
    <xf numFmtId="175" fontId="6" fillId="3" borderId="1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1" xfId="0" applyNumberFormat="1" applyFont="1" applyFill="1" applyBorder="1" applyAlignment="1" applyProtection="1">
      <alignment horizontal="center" vertical="center"/>
      <protection locked="0" hidden="1"/>
    </xf>
    <xf numFmtId="164" fontId="6" fillId="2" borderId="0" xfId="0" applyNumberFormat="1" applyFont="1" applyFill="1" applyBorder="1" applyAlignment="1" applyProtection="1">
      <alignment horizontal="center" vertical="center"/>
      <protection locked="0" hidden="1"/>
    </xf>
    <xf numFmtId="49" fontId="6" fillId="3" borderId="6" xfId="0" applyNumberFormat="1" applyFont="1" applyFill="1" applyBorder="1" applyAlignment="1" applyProtection="1">
      <alignment horizontal="center" vertical="center"/>
      <protection locked="0" hidden="1"/>
    </xf>
    <xf numFmtId="168" fontId="6" fillId="3" borderId="9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2" borderId="0" xfId="0" applyNumberFormat="1" applyFont="1" applyFill="1" applyBorder="1" applyAlignment="1" applyProtection="1">
      <alignment horizontal="left" shrinkToFit="1"/>
      <protection locked="0" hidden="1"/>
    </xf>
    <xf numFmtId="168" fontId="6" fillId="4" borderId="2" xfId="2" applyNumberFormat="1" applyFont="1" applyFill="1" applyBorder="1" applyAlignment="1" applyProtection="1">
      <alignment horizontal="center" vertical="center" shrinkToFit="1"/>
      <protection locked="0" hidden="1"/>
    </xf>
    <xf numFmtId="49" fontId="7" fillId="2" borderId="0" xfId="0" applyNumberFormat="1" applyFont="1" applyFill="1" applyBorder="1" applyAlignment="1" applyProtection="1">
      <alignment horizontal="left" vertical="center"/>
      <protection locked="0" hidden="1"/>
    </xf>
    <xf numFmtId="168" fontId="6" fillId="4" borderId="3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3" borderId="14" xfId="0" applyFont="1" applyFill="1" applyBorder="1" applyAlignment="1" applyProtection="1">
      <alignment vertical="center" wrapText="1"/>
      <protection locked="0" hidden="1"/>
    </xf>
    <xf numFmtId="49" fontId="6" fillId="3" borderId="14" xfId="0" applyNumberFormat="1" applyFont="1" applyFill="1" applyBorder="1" applyAlignment="1" applyProtection="1">
      <alignment horizontal="center" vertical="center"/>
      <protection locked="0" hidden="1"/>
    </xf>
    <xf numFmtId="0" fontId="7" fillId="2" borderId="0" xfId="0" applyFont="1" applyFill="1" applyBorder="1" applyAlignment="1" applyProtection="1">
      <alignment horizontal="left" vertical="center"/>
      <protection locked="0" hidden="1"/>
    </xf>
    <xf numFmtId="168" fontId="6" fillId="2" borderId="0" xfId="0" applyNumberFormat="1" applyFont="1" applyFill="1" applyBorder="1" applyAlignment="1" applyProtection="1">
      <alignment horizontal="left" vertical="center"/>
      <protection locked="0" hidden="1"/>
    </xf>
    <xf numFmtId="0" fontId="32" fillId="2" borderId="14" xfId="0" applyFont="1" applyFill="1" applyBorder="1" applyAlignment="1" applyProtection="1">
      <alignment vertical="center" wrapText="1"/>
      <protection locked="0" hidden="1"/>
    </xf>
    <xf numFmtId="0" fontId="7" fillId="2" borderId="0" xfId="0" applyFont="1" applyFill="1" applyBorder="1" applyAlignment="1" applyProtection="1">
      <alignment vertical="center" wrapText="1"/>
      <protection locked="0" hidden="1"/>
    </xf>
    <xf numFmtId="0" fontId="13" fillId="2" borderId="0" xfId="0" applyFont="1" applyFill="1" applyBorder="1" applyAlignment="1" applyProtection="1">
      <alignment horizontal="left" vertical="center" wrapText="1"/>
      <protection locked="0" hidden="1"/>
    </xf>
    <xf numFmtId="177" fontId="6" fillId="4" borderId="1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2" borderId="0" xfId="0" quotePrefix="1" applyNumberFormat="1" applyFont="1" applyFill="1" applyBorder="1" applyAlignment="1" applyProtection="1">
      <alignment horizontal="left" vertical="center"/>
      <protection locked="0" hidden="1"/>
    </xf>
    <xf numFmtId="168" fontId="6" fillId="3" borderId="2" xfId="2" applyNumberFormat="1" applyFont="1" applyFill="1" applyBorder="1" applyAlignment="1" applyProtection="1">
      <alignment horizontal="center" vertical="center" shrinkToFit="1"/>
      <protection locked="0" hidden="1"/>
    </xf>
    <xf numFmtId="168" fontId="14" fillId="3" borderId="2" xfId="0" applyNumberFormat="1" applyFont="1" applyFill="1" applyBorder="1" applyAlignment="1" applyProtection="1">
      <alignment horizontal="left" vertical="center"/>
      <protection locked="0" hidden="1"/>
    </xf>
    <xf numFmtId="168" fontId="14" fillId="4" borderId="2" xfId="0" applyNumberFormat="1" applyFont="1" applyFill="1" applyBorder="1" applyAlignment="1" applyProtection="1">
      <alignment horizontal="center" vertical="center"/>
      <protection locked="0" hidden="1"/>
    </xf>
    <xf numFmtId="168" fontId="6" fillId="4" borderId="16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2" borderId="0" xfId="0" applyNumberFormat="1" applyFont="1" applyFill="1" applyBorder="1" applyAlignment="1" applyProtection="1">
      <alignment horizontal="center" vertical="center"/>
      <protection locked="0" hidden="1"/>
    </xf>
    <xf numFmtId="168" fontId="6" fillId="3" borderId="3" xfId="2" applyNumberFormat="1" applyFont="1" applyFill="1" applyBorder="1" applyAlignment="1" applyProtection="1">
      <alignment horizontal="center" vertical="center" shrinkToFit="1"/>
      <protection locked="0" hidden="1"/>
    </xf>
    <xf numFmtId="0" fontId="7" fillId="2" borderId="14" xfId="0" applyFont="1" applyFill="1" applyBorder="1" applyAlignment="1" applyProtection="1">
      <alignment horizontal="left" vertical="center" wrapText="1"/>
      <protection locked="0" hidden="1"/>
    </xf>
    <xf numFmtId="49" fontId="6" fillId="3" borderId="1" xfId="0" applyNumberFormat="1" applyFont="1" applyFill="1" applyBorder="1" applyAlignment="1" applyProtection="1">
      <alignment horizontal="center" vertical="center"/>
      <protection locked="0" hidden="1"/>
    </xf>
    <xf numFmtId="168" fontId="6" fillId="2" borderId="0" xfId="0" applyNumberFormat="1" applyFont="1" applyFill="1" applyBorder="1" applyAlignment="1" applyProtection="1">
      <alignment horizontal="left" vertical="center" shrinkToFit="1"/>
      <protection locked="0" hidden="1"/>
    </xf>
    <xf numFmtId="0" fontId="6" fillId="3" borderId="0" xfId="0" applyFont="1" applyFill="1" applyBorder="1" applyAlignment="1" applyProtection="1">
      <alignment vertical="center"/>
      <protection locked="0" hidden="1"/>
    </xf>
    <xf numFmtId="49" fontId="6" fillId="3" borderId="0" xfId="0" applyNumberFormat="1" applyFont="1" applyFill="1" applyBorder="1" applyAlignment="1" applyProtection="1">
      <alignment horizontal="center" vertical="center"/>
      <protection locked="0" hidden="1"/>
    </xf>
    <xf numFmtId="164" fontId="6" fillId="3" borderId="0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2" borderId="0" xfId="0" applyNumberFormat="1" applyFont="1" applyFill="1" applyBorder="1" applyAlignment="1" applyProtection="1">
      <alignment horizontal="left" vertical="top" shrinkToFit="1"/>
      <protection locked="0" hidden="1"/>
    </xf>
    <xf numFmtId="0" fontId="0" fillId="3" borderId="0" xfId="0" applyFill="1" applyBorder="1" applyAlignment="1" applyProtection="1">
      <alignment horizontal="left" vertical="center"/>
      <protection locked="0" hidden="1"/>
    </xf>
    <xf numFmtId="0" fontId="8" fillId="2" borderId="0" xfId="0" applyFont="1" applyFill="1" applyBorder="1" applyAlignment="1" applyProtection="1">
      <alignment horizontal="left" vertical="center"/>
      <protection locked="0" hidden="1"/>
    </xf>
    <xf numFmtId="0" fontId="0" fillId="2" borderId="0" xfId="0" applyFill="1" applyBorder="1" applyAlignment="1" applyProtection="1">
      <alignment horizontal="left" vertical="center"/>
      <protection locked="0" hidden="1"/>
    </xf>
    <xf numFmtId="0" fontId="2" fillId="3" borderId="0" xfId="0" applyFont="1" applyFill="1" applyBorder="1" applyAlignment="1" applyProtection="1">
      <alignment horizontal="left" vertical="center"/>
      <protection locked="0" hidden="1"/>
    </xf>
    <xf numFmtId="0" fontId="2" fillId="3" borderId="0" xfId="0" applyFont="1" applyFill="1" applyBorder="1" applyAlignment="1" applyProtection="1">
      <alignment horizontal="center" vertical="center"/>
      <protection locked="0" hidden="1"/>
    </xf>
    <xf numFmtId="0" fontId="1" fillId="7" borderId="0" xfId="0" applyFont="1" applyFill="1" applyBorder="1" applyAlignment="1" applyProtection="1">
      <alignment horizontal="left" vertical="center"/>
      <protection hidden="1"/>
    </xf>
    <xf numFmtId="0" fontId="2" fillId="7" borderId="0" xfId="0" applyFont="1" applyFill="1" applyBorder="1" applyAlignment="1" applyProtection="1">
      <alignment horizontal="left" vertical="center"/>
      <protection hidden="1"/>
    </xf>
    <xf numFmtId="0" fontId="4" fillId="7" borderId="0" xfId="0" applyFont="1" applyFill="1" applyBorder="1" applyAlignment="1" applyProtection="1">
      <alignment horizontal="left" vertical="center"/>
      <protection hidden="1"/>
    </xf>
    <xf numFmtId="0" fontId="0" fillId="7" borderId="0" xfId="0" applyFill="1" applyBorder="1" applyAlignment="1" applyProtection="1">
      <alignment horizontal="left" vertical="center"/>
      <protection hidden="1"/>
    </xf>
    <xf numFmtId="0" fontId="6" fillId="7" borderId="0" xfId="0" applyFont="1" applyFill="1" applyBorder="1" applyAlignment="1" applyProtection="1">
      <alignment horizontal="left" vertical="center"/>
      <protection locked="0" hidden="1"/>
    </xf>
    <xf numFmtId="0" fontId="25" fillId="7" borderId="0" xfId="0" applyFont="1" applyFill="1" applyBorder="1" applyAlignment="1" applyProtection="1">
      <alignment horizontal="left" vertical="center"/>
      <protection hidden="1"/>
    </xf>
    <xf numFmtId="0" fontId="16" fillId="7" borderId="0" xfId="0" quotePrefix="1" applyFont="1" applyFill="1" applyBorder="1" applyAlignment="1" applyProtection="1">
      <alignment horizontal="left" vertical="center"/>
      <protection hidden="1"/>
    </xf>
    <xf numFmtId="169" fontId="16" fillId="7" borderId="0" xfId="0" applyNumberFormat="1" applyFont="1" applyFill="1" applyBorder="1" applyAlignment="1" applyProtection="1">
      <alignment horizontal="left" vertical="center"/>
      <protection hidden="1"/>
    </xf>
    <xf numFmtId="0" fontId="16" fillId="7" borderId="0" xfId="0" applyFont="1" applyFill="1" applyBorder="1" applyAlignment="1" applyProtection="1">
      <alignment horizontal="left" vertical="center"/>
      <protection hidden="1"/>
    </xf>
    <xf numFmtId="169" fontId="26" fillId="7" borderId="0" xfId="0" applyNumberFormat="1" applyFont="1" applyFill="1" applyBorder="1" applyAlignment="1" applyProtection="1">
      <alignment horizontal="left" vertical="center"/>
      <protection hidden="1"/>
    </xf>
    <xf numFmtId="0" fontId="19" fillId="7" borderId="0" xfId="0" applyFont="1" applyFill="1" applyBorder="1" applyAlignment="1" applyProtection="1">
      <alignment horizontal="left" vertical="center"/>
      <protection hidden="1"/>
    </xf>
    <xf numFmtId="0" fontId="8" fillId="7" borderId="0" xfId="0" applyFont="1" applyFill="1" applyBorder="1" applyAlignment="1" applyProtection="1">
      <alignment horizontal="left" vertical="center"/>
      <protection hidden="1"/>
    </xf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1" xfId="0" applyFont="1" applyFill="1" applyBorder="1" applyAlignment="1" applyProtection="1">
      <alignment horizontal="left" vertical="center" wrapText="1"/>
      <protection locked="0"/>
    </xf>
    <xf numFmtId="0" fontId="6" fillId="8" borderId="1" xfId="0" applyFont="1" applyFill="1" applyBorder="1" applyAlignment="1" applyProtection="1">
      <alignment horizontal="right" vertical="center"/>
      <protection locked="0"/>
    </xf>
    <xf numFmtId="0" fontId="7" fillId="0" borderId="1" xfId="0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" fontId="6" fillId="8" borderId="1" xfId="0" applyNumberFormat="1" applyFont="1" applyFill="1" applyBorder="1" applyProtection="1">
      <protection locked="0"/>
    </xf>
    <xf numFmtId="0" fontId="6" fillId="8" borderId="1" xfId="0" applyFont="1" applyFill="1" applyBorder="1" applyProtection="1"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right" vertical="center"/>
      <protection hidden="1"/>
    </xf>
    <xf numFmtId="0" fontId="6" fillId="0" borderId="1" xfId="0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 applyProtection="1">
      <alignment horizontal="right" vertical="center"/>
      <protection locked="0"/>
    </xf>
    <xf numFmtId="0" fontId="41" fillId="0" borderId="0" xfId="0" applyFont="1"/>
    <xf numFmtId="0" fontId="11" fillId="0" borderId="0" xfId="0" applyFont="1" applyAlignment="1">
      <alignment horizontal="right"/>
    </xf>
    <xf numFmtId="0" fontId="7" fillId="0" borderId="0" xfId="0" applyFont="1"/>
    <xf numFmtId="0" fontId="18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7" fillId="3" borderId="10" xfId="0" applyNumberFormat="1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shrinkToFit="1"/>
    </xf>
    <xf numFmtId="1" fontId="6" fillId="0" borderId="1" xfId="0" applyNumberFormat="1" applyFont="1" applyBorder="1" applyAlignment="1">
      <alignment vertical="center" wrapText="1" shrinkToFit="1"/>
    </xf>
    <xf numFmtId="1" fontId="6" fillId="0" borderId="10" xfId="0" applyNumberFormat="1" applyFont="1" applyBorder="1" applyAlignment="1">
      <alignment horizontal="center" vertical="center" shrinkToFit="1"/>
    </xf>
    <xf numFmtId="1" fontId="6" fillId="0" borderId="1" xfId="0" applyNumberFormat="1" applyFont="1" applyFill="1" applyBorder="1" applyAlignment="1">
      <alignment horizontal="right" vertical="center" shrinkToFit="1"/>
    </xf>
    <xf numFmtId="1" fontId="6" fillId="8" borderId="1" xfId="0" applyNumberFormat="1" applyFont="1" applyFill="1" applyBorder="1" applyAlignment="1" applyProtection="1">
      <alignment horizontal="right" vertical="center" shrinkToFit="1"/>
      <protection locked="0"/>
    </xf>
    <xf numFmtId="2" fontId="6" fillId="8" borderId="1" xfId="0" applyNumberFormat="1" applyFont="1" applyFill="1" applyBorder="1" applyAlignment="1" applyProtection="1">
      <alignment horizontal="right" vertical="center" shrinkToFit="1"/>
      <protection locked="0"/>
    </xf>
    <xf numFmtId="178" fontId="6" fillId="8" borderId="1" xfId="0" applyNumberFormat="1" applyFont="1" applyFill="1" applyBorder="1" applyAlignment="1" applyProtection="1">
      <alignment horizontal="right" vertical="center" shrinkToFit="1"/>
      <protection locked="0"/>
    </xf>
    <xf numFmtId="1" fontId="6" fillId="0" borderId="1" xfId="0" applyNumberFormat="1" applyFont="1" applyBorder="1" applyAlignment="1">
      <alignment horizontal="left" vertical="center" wrapText="1" shrinkToFit="1"/>
    </xf>
    <xf numFmtId="0" fontId="6" fillId="8" borderId="1" xfId="0" applyNumberFormat="1" applyFont="1" applyFill="1" applyBorder="1" applyAlignment="1" applyProtection="1">
      <alignment horizontal="center" vertical="center" wrapText="1" shrinkToFit="1"/>
      <protection locked="0"/>
    </xf>
    <xf numFmtId="2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14" fontId="6" fillId="8" borderId="1" xfId="0" applyNumberFormat="1" applyFont="1" applyFill="1" applyBorder="1" applyAlignment="1" applyProtection="1">
      <alignment horizontal="center" vertical="center" wrapText="1" shrinkToFit="1"/>
      <protection locked="0"/>
    </xf>
    <xf numFmtId="1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1" fontId="6" fillId="0" borderId="1" xfId="0" applyNumberFormat="1" applyFont="1" applyBorder="1" applyAlignment="1">
      <alignment horizontal="center" vertical="center" shrinkToFi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horizontal="right" vertical="center" shrinkToFit="1"/>
    </xf>
    <xf numFmtId="1" fontId="12" fillId="0" borderId="1" xfId="0" applyNumberFormat="1" applyFont="1" applyBorder="1" applyAlignment="1">
      <alignment horizontal="left" vertical="center" wrapText="1" shrinkToFit="1"/>
    </xf>
    <xf numFmtId="1" fontId="18" fillId="0" borderId="1" xfId="0" applyNumberFormat="1" applyFont="1" applyBorder="1" applyAlignment="1">
      <alignment horizontal="left" vertical="center" wrapText="1" shrinkToFit="1"/>
    </xf>
    <xf numFmtId="0" fontId="6" fillId="0" borderId="0" xfId="0" applyFont="1" applyBorder="1"/>
    <xf numFmtId="0" fontId="42" fillId="0" borderId="0" xfId="0" applyFont="1" applyFill="1" applyBorder="1" applyAlignment="1" applyProtection="1">
      <alignment wrapText="1"/>
      <protection locked="0"/>
    </xf>
    <xf numFmtId="0" fontId="12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7" fillId="2" borderId="1" xfId="0" applyFont="1" applyFill="1" applyBorder="1" applyAlignment="1">
      <alignment horizontal="center" vertical="center" wrapText="1"/>
    </xf>
    <xf numFmtId="14" fontId="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179" fontId="4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43" fillId="8" borderId="1" xfId="0" applyFont="1" applyFill="1" applyBorder="1" applyAlignment="1" applyProtection="1">
      <alignment horizontal="center" vertical="center" wrapText="1"/>
      <protection locked="0"/>
    </xf>
    <xf numFmtId="14" fontId="43" fillId="8" borderId="1" xfId="0" applyNumberFormat="1" applyFont="1" applyFill="1" applyBorder="1" applyAlignment="1" applyProtection="1">
      <alignment horizontal="center" vertical="center" wrapText="1"/>
      <protection locked="0"/>
    </xf>
    <xf numFmtId="14" fontId="42" fillId="8" borderId="1" xfId="0" applyNumberFormat="1" applyFont="1" applyFill="1" applyBorder="1" applyAlignment="1" applyProtection="1">
      <alignment horizontal="center" vertical="center" wrapText="1"/>
      <protection locked="0"/>
    </xf>
    <xf numFmtId="179" fontId="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wrapText="1"/>
    </xf>
    <xf numFmtId="0" fontId="6" fillId="0" borderId="0" xfId="0" applyFont="1" applyAlignme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6" fillId="0" borderId="5" xfId="0" applyFont="1" applyBorder="1"/>
    <xf numFmtId="0" fontId="12" fillId="8" borderId="0" xfId="0" applyFont="1" applyFill="1" applyBorder="1" applyAlignment="1" applyProtection="1">
      <alignment horizontal="left" wrapText="1"/>
      <protection locked="0"/>
    </xf>
    <xf numFmtId="0" fontId="45" fillId="0" borderId="0" xfId="3" applyFont="1" applyAlignment="1">
      <alignment horizontal="center" vertical="top" wrapText="1"/>
    </xf>
    <xf numFmtId="0" fontId="44" fillId="0" borderId="0" xfId="3"/>
    <xf numFmtId="0" fontId="46" fillId="0" borderId="0" xfId="3" applyFont="1" applyAlignment="1">
      <alignment horizontal="left" vertical="top" wrapText="1"/>
    </xf>
    <xf numFmtId="0" fontId="46" fillId="0" borderId="0" xfId="3" applyFont="1" applyAlignment="1">
      <alignment horizontal="justify" vertical="top" wrapText="1"/>
    </xf>
    <xf numFmtId="0" fontId="47" fillId="0" borderId="0" xfId="3" applyFont="1" applyAlignment="1">
      <alignment horizontal="justify" vertical="top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4" fontId="6" fillId="8" borderId="22" xfId="0" applyNumberFormat="1" applyFont="1" applyFill="1" applyBorder="1" applyAlignment="1" applyProtection="1">
      <alignment horizontal="center" vertical="center"/>
      <protection locked="0"/>
    </xf>
    <xf numFmtId="1" fontId="6" fillId="8" borderId="1" xfId="0" applyNumberFormat="1" applyFont="1" applyFill="1" applyBorder="1" applyAlignment="1" applyProtection="1">
      <alignment horizontal="right" vertical="center"/>
      <protection locked="0"/>
    </xf>
    <xf numFmtId="0" fontId="6" fillId="8" borderId="23" xfId="0" applyFont="1" applyFill="1" applyBorder="1" applyAlignment="1" applyProtection="1">
      <alignment horizontal="center" vertical="center"/>
      <protection locked="0"/>
    </xf>
    <xf numFmtId="1" fontId="6" fillId="8" borderId="23" xfId="0" applyNumberFormat="1" applyFont="1" applyFill="1" applyBorder="1" applyAlignment="1" applyProtection="1">
      <alignment horizontal="right"/>
      <protection locked="0"/>
    </xf>
    <xf numFmtId="0" fontId="6" fillId="8" borderId="24" xfId="0" applyFont="1" applyFill="1" applyBorder="1" applyAlignment="1" applyProtection="1">
      <alignment horizontal="center" vertical="center"/>
      <protection locked="0"/>
    </xf>
    <xf numFmtId="14" fontId="6" fillId="8" borderId="25" xfId="0" applyNumberFormat="1" applyFont="1" applyFill="1" applyBorder="1" applyAlignment="1" applyProtection="1">
      <alignment horizontal="center" vertical="center"/>
      <protection locked="0"/>
    </xf>
    <xf numFmtId="1" fontId="6" fillId="8" borderId="26" xfId="0" applyNumberFormat="1" applyFont="1" applyFill="1" applyBorder="1" applyAlignment="1" applyProtection="1">
      <alignment horizontal="right" vertical="center"/>
      <protection locked="0"/>
    </xf>
    <xf numFmtId="0" fontId="6" fillId="8" borderId="27" xfId="0" applyFont="1" applyFill="1" applyBorder="1" applyAlignment="1" applyProtection="1">
      <alignment horizontal="center" vertical="center"/>
      <protection locked="0"/>
    </xf>
    <xf numFmtId="1" fontId="6" fillId="8" borderId="27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Alignment="1">
      <alignment horizontal="left" vertical="center"/>
    </xf>
    <xf numFmtId="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9" fillId="3" borderId="0" xfId="1" applyFont="1" applyFill="1" applyBorder="1" applyAlignment="1" applyProtection="1">
      <alignment horizontal="left" vertical="top" wrapText="1"/>
    </xf>
    <xf numFmtId="0" fontId="39" fillId="3" borderId="0" xfId="1" applyFont="1" applyFill="1" applyAlignment="1">
      <alignment horizontal="left" vertical="top" wrapText="1"/>
    </xf>
    <xf numFmtId="167" fontId="2" fillId="3" borderId="5" xfId="0" applyNumberFormat="1" applyFont="1" applyFill="1" applyBorder="1" applyAlignment="1" applyProtection="1">
      <alignment horizontal="left" vertical="center"/>
      <protection locked="0"/>
    </xf>
    <xf numFmtId="0" fontId="6" fillId="3" borderId="6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7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8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13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5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11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6" xfId="0" quotePrefix="1" applyFont="1" applyFill="1" applyBorder="1" applyAlignment="1" applyProtection="1">
      <alignment horizontal="left" vertical="center" wrapText="1"/>
      <protection hidden="1"/>
    </xf>
    <xf numFmtId="0" fontId="6" fillId="3" borderId="7" xfId="0" quotePrefix="1" applyFont="1" applyFill="1" applyBorder="1" applyAlignment="1" applyProtection="1">
      <alignment horizontal="left" vertical="center" wrapText="1"/>
      <protection hidden="1"/>
    </xf>
    <xf numFmtId="0" fontId="6" fillId="3" borderId="8" xfId="0" quotePrefix="1" applyFont="1" applyFill="1" applyBorder="1" applyAlignment="1" applyProtection="1">
      <alignment horizontal="left" vertical="center" wrapText="1"/>
      <protection hidden="1"/>
    </xf>
    <xf numFmtId="0" fontId="10" fillId="3" borderId="7" xfId="0" quotePrefix="1" applyFont="1" applyFill="1" applyBorder="1" applyAlignment="1" applyProtection="1">
      <alignment horizontal="center" vertical="center"/>
      <protection hidden="1"/>
    </xf>
    <xf numFmtId="0" fontId="13" fillId="3" borderId="10" xfId="0" quotePrefix="1" applyFont="1" applyFill="1" applyBorder="1" applyAlignment="1" applyProtection="1">
      <alignment horizontal="center" vertical="center"/>
      <protection hidden="1"/>
    </xf>
    <xf numFmtId="0" fontId="13" fillId="3" borderId="12" xfId="0" quotePrefix="1" applyFont="1" applyFill="1" applyBorder="1" applyAlignment="1" applyProtection="1">
      <alignment horizontal="center" vertical="center"/>
      <protection hidden="1"/>
    </xf>
    <xf numFmtId="0" fontId="13" fillId="3" borderId="9" xfId="0" quotePrefix="1" applyFont="1" applyFill="1" applyBorder="1" applyAlignment="1" applyProtection="1">
      <alignment horizontal="center" vertical="center"/>
      <protection hidden="1"/>
    </xf>
    <xf numFmtId="0" fontId="6" fillId="3" borderId="14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0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18" xfId="0" quotePrefix="1" applyFont="1" applyFill="1" applyBorder="1" applyAlignment="1" applyProtection="1">
      <alignment horizontal="left" vertical="center" wrapText="1" indent="1"/>
      <protection hidden="1"/>
    </xf>
    <xf numFmtId="0" fontId="6" fillId="3" borderId="10" xfId="0" applyFont="1" applyFill="1" applyBorder="1" applyAlignment="1" applyProtection="1">
      <alignment horizontal="left" vertical="center" wrapText="1" indent="2"/>
      <protection hidden="1"/>
    </xf>
    <xf numFmtId="0" fontId="6" fillId="3" borderId="12" xfId="0" applyFont="1" applyFill="1" applyBorder="1" applyAlignment="1" applyProtection="1">
      <alignment horizontal="left" vertical="center" wrapText="1" indent="2"/>
      <protection hidden="1"/>
    </xf>
    <xf numFmtId="0" fontId="6" fillId="3" borderId="9" xfId="0" applyFont="1" applyFill="1" applyBorder="1" applyAlignment="1" applyProtection="1">
      <alignment horizontal="left" vertical="center" wrapText="1" indent="2"/>
      <protection hidden="1"/>
    </xf>
    <xf numFmtId="0" fontId="7" fillId="3" borderId="6" xfId="0" quotePrefix="1" applyFont="1" applyFill="1" applyBorder="1" applyAlignment="1" applyProtection="1">
      <alignment horizontal="left" vertical="center" wrapText="1"/>
      <protection hidden="1"/>
    </xf>
    <xf numFmtId="0" fontId="7" fillId="3" borderId="7" xfId="0" quotePrefix="1" applyFont="1" applyFill="1" applyBorder="1" applyAlignment="1" applyProtection="1">
      <alignment horizontal="left" vertical="center" wrapText="1"/>
      <protection hidden="1"/>
    </xf>
    <xf numFmtId="0" fontId="7" fillId="3" borderId="8" xfId="0" quotePrefix="1" applyFont="1" applyFill="1" applyBorder="1" applyAlignment="1" applyProtection="1">
      <alignment horizontal="left" vertical="center" wrapText="1"/>
      <protection hidden="1"/>
    </xf>
    <xf numFmtId="0" fontId="7" fillId="3" borderId="6" xfId="0" quotePrefix="1" applyFont="1" applyFill="1" applyBorder="1" applyAlignment="1" applyProtection="1">
      <alignment horizontal="left" vertical="center" wrapText="1"/>
    </xf>
    <xf numFmtId="0" fontId="7" fillId="3" borderId="7" xfId="0" quotePrefix="1" applyFont="1" applyFill="1" applyBorder="1" applyAlignment="1" applyProtection="1">
      <alignment horizontal="left" vertical="center" wrapText="1"/>
    </xf>
    <xf numFmtId="0" fontId="7" fillId="3" borderId="8" xfId="0" quotePrefix="1" applyFont="1" applyFill="1" applyBorder="1" applyAlignment="1" applyProtection="1">
      <alignment horizontal="left" vertical="center" wrapText="1"/>
    </xf>
    <xf numFmtId="0" fontId="6" fillId="3" borderId="10" xfId="0" quotePrefix="1" applyFont="1" applyFill="1" applyBorder="1" applyAlignment="1" applyProtection="1">
      <alignment horizontal="left" vertical="center" wrapText="1"/>
      <protection hidden="1"/>
    </xf>
    <xf numFmtId="0" fontId="6" fillId="3" borderId="12" xfId="0" quotePrefix="1" applyFont="1" applyFill="1" applyBorder="1" applyAlignment="1" applyProtection="1">
      <alignment horizontal="left" vertical="center" wrapText="1"/>
      <protection hidden="1"/>
    </xf>
    <xf numFmtId="0" fontId="6" fillId="3" borderId="9" xfId="0" quotePrefix="1" applyFont="1" applyFill="1" applyBorder="1" applyAlignment="1" applyProtection="1">
      <alignment horizontal="left" vertical="center" wrapText="1"/>
      <protection hidden="1"/>
    </xf>
    <xf numFmtId="0" fontId="6" fillId="3" borderId="14" xfId="0" quotePrefix="1" applyFont="1" applyFill="1" applyBorder="1" applyAlignment="1" applyProtection="1">
      <alignment horizontal="left" vertical="center" wrapText="1"/>
      <protection hidden="1"/>
    </xf>
    <xf numFmtId="0" fontId="6" fillId="3" borderId="0" xfId="0" quotePrefix="1" applyFont="1" applyFill="1" applyBorder="1" applyAlignment="1" applyProtection="1">
      <alignment horizontal="left" vertical="center" wrapText="1"/>
      <protection hidden="1"/>
    </xf>
    <xf numFmtId="0" fontId="6" fillId="3" borderId="18" xfId="0" quotePrefix="1" applyFont="1" applyFill="1" applyBorder="1" applyAlignment="1" applyProtection="1">
      <alignment horizontal="left" vertical="center" wrapText="1"/>
      <protection hidden="1"/>
    </xf>
    <xf numFmtId="0" fontId="6" fillId="3" borderId="6" xfId="0" quotePrefix="1" applyFont="1" applyFill="1" applyBorder="1" applyAlignment="1" applyProtection="1">
      <alignment horizontal="left" vertical="center" wrapText="1"/>
      <protection locked="0"/>
    </xf>
    <xf numFmtId="0" fontId="6" fillId="3" borderId="7" xfId="0" quotePrefix="1" applyFont="1" applyFill="1" applyBorder="1" applyAlignment="1" applyProtection="1">
      <alignment horizontal="left" vertical="center" wrapText="1"/>
      <protection locked="0"/>
    </xf>
    <xf numFmtId="0" fontId="6" fillId="3" borderId="8" xfId="0" quotePrefix="1" applyFont="1" applyFill="1" applyBorder="1" applyAlignment="1" applyProtection="1">
      <alignment horizontal="left" vertical="center" wrapText="1"/>
      <protection locked="0"/>
    </xf>
    <xf numFmtId="0" fontId="6" fillId="3" borderId="13" xfId="0" quotePrefix="1" applyFont="1" applyFill="1" applyBorder="1" applyAlignment="1" applyProtection="1">
      <alignment horizontal="left" vertical="center" wrapText="1"/>
      <protection hidden="1"/>
    </xf>
    <xf numFmtId="0" fontId="6" fillId="3" borderId="5" xfId="0" quotePrefix="1" applyFont="1" applyFill="1" applyBorder="1" applyAlignment="1" applyProtection="1">
      <alignment vertical="center" wrapText="1"/>
      <protection hidden="1"/>
    </xf>
    <xf numFmtId="0" fontId="6" fillId="3" borderId="11" xfId="0" quotePrefix="1" applyFont="1" applyFill="1" applyBorder="1" applyAlignment="1" applyProtection="1">
      <alignment vertical="center" wrapText="1"/>
      <protection hidden="1"/>
    </xf>
    <xf numFmtId="0" fontId="10" fillId="3" borderId="0" xfId="0" quotePrefix="1" applyFont="1" applyFill="1" applyBorder="1" applyAlignment="1" applyProtection="1">
      <alignment horizontal="center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7" fillId="3" borderId="10" xfId="0" quotePrefix="1" applyFont="1" applyFill="1" applyBorder="1" applyAlignment="1" applyProtection="1">
      <alignment horizontal="left" vertical="center" wrapText="1"/>
      <protection hidden="1"/>
    </xf>
    <xf numFmtId="0" fontId="7" fillId="3" borderId="12" xfId="0" quotePrefix="1" applyFont="1" applyFill="1" applyBorder="1" applyAlignment="1" applyProtection="1">
      <alignment horizontal="left" vertical="center" wrapText="1"/>
      <protection hidden="1"/>
    </xf>
    <xf numFmtId="0" fontId="7" fillId="3" borderId="9" xfId="0" quotePrefix="1" applyFont="1" applyFill="1" applyBorder="1" applyAlignment="1" applyProtection="1">
      <alignment horizontal="left" vertical="center" wrapText="1"/>
      <protection hidden="1"/>
    </xf>
    <xf numFmtId="0" fontId="12" fillId="3" borderId="5" xfId="0" applyFont="1" applyFill="1" applyBorder="1" applyAlignment="1" applyProtection="1">
      <alignment horizontal="left" vertical="center"/>
      <protection hidden="1"/>
    </xf>
    <xf numFmtId="0" fontId="2" fillId="3" borderId="5" xfId="0" applyFont="1" applyFill="1" applyBorder="1" applyAlignment="1" applyProtection="1">
      <alignment horizontal="center" vertical="center" shrinkToFit="1"/>
      <protection locked="0"/>
    </xf>
    <xf numFmtId="49" fontId="33" fillId="2" borderId="14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7" fillId="3" borderId="10" xfId="0" applyFont="1" applyFill="1" applyBorder="1" applyAlignment="1" applyProtection="1">
      <alignment horizontal="center" vertical="center"/>
      <protection hidden="1"/>
    </xf>
    <xf numFmtId="0" fontId="7" fillId="3" borderId="12" xfId="0" applyFont="1" applyFill="1" applyBorder="1" applyAlignment="1" applyProtection="1">
      <alignment horizontal="center" vertical="center"/>
      <protection hidden="1"/>
    </xf>
    <xf numFmtId="0" fontId="7" fillId="3" borderId="9" xfId="0" applyFont="1" applyFill="1" applyBorder="1" applyAlignment="1" applyProtection="1">
      <alignment horizontal="center" vertical="center"/>
      <protection hidden="1"/>
    </xf>
    <xf numFmtId="0" fontId="7" fillId="3" borderId="6" xfId="0" quotePrefix="1" applyFont="1" applyFill="1" applyBorder="1" applyAlignment="1" applyProtection="1">
      <alignment horizontal="left" vertical="center" wrapText="1"/>
      <protection locked="0"/>
    </xf>
    <xf numFmtId="0" fontId="7" fillId="3" borderId="7" xfId="0" quotePrefix="1" applyFont="1" applyFill="1" applyBorder="1" applyAlignment="1" applyProtection="1">
      <alignment horizontal="left" vertical="center" wrapText="1"/>
      <protection locked="0"/>
    </xf>
    <xf numFmtId="0" fontId="7" fillId="3" borderId="8" xfId="0" quotePrefix="1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11" xfId="0" applyFont="1" applyFill="1" applyBorder="1" applyAlignment="1" applyProtection="1">
      <alignment horizontal="center" vertical="center" wrapText="1"/>
      <protection hidden="1"/>
    </xf>
    <xf numFmtId="0" fontId="24" fillId="2" borderId="0" xfId="0" quotePrefix="1" applyFont="1" applyFill="1" applyBorder="1" applyAlignment="1" applyProtection="1">
      <alignment horizontal="right" vertical="center"/>
      <protection hidden="1"/>
    </xf>
    <xf numFmtId="0" fontId="24" fillId="2" borderId="18" xfId="0" quotePrefix="1" applyFont="1" applyFill="1" applyBorder="1" applyAlignment="1" applyProtection="1">
      <alignment horizontal="right" vertical="center"/>
      <protection hidden="1"/>
    </xf>
    <xf numFmtId="0" fontId="24" fillId="2" borderId="0" xfId="0" applyFont="1" applyFill="1" applyBorder="1" applyAlignment="1" applyProtection="1">
      <alignment horizontal="right" vertical="center"/>
      <protection hidden="1"/>
    </xf>
    <xf numFmtId="0" fontId="24" fillId="2" borderId="18" xfId="0" applyFont="1" applyFill="1" applyBorder="1" applyAlignment="1" applyProtection="1">
      <alignment horizontal="right" vertical="center"/>
      <protection hidden="1"/>
    </xf>
    <xf numFmtId="0" fontId="7" fillId="2" borderId="3" xfId="0" applyFont="1" applyFill="1" applyBorder="1" applyAlignment="1" applyProtection="1">
      <alignment horizontal="center" vertical="center" wrapText="1"/>
      <protection hidden="1"/>
    </xf>
    <xf numFmtId="0" fontId="6" fillId="3" borderId="10" xfId="0" quotePrefix="1" applyFont="1" applyFill="1" applyBorder="1" applyAlignment="1" applyProtection="1">
      <alignment horizontal="left" vertical="center" wrapText="1" indent="2"/>
      <protection hidden="1"/>
    </xf>
    <xf numFmtId="0" fontId="6" fillId="3" borderId="12" xfId="0" quotePrefix="1" applyFont="1" applyFill="1" applyBorder="1" applyAlignment="1" applyProtection="1">
      <alignment horizontal="left" vertical="center" wrapText="1" indent="2"/>
      <protection hidden="1"/>
    </xf>
    <xf numFmtId="0" fontId="6" fillId="3" borderId="9" xfId="0" quotePrefix="1" applyFont="1" applyFill="1" applyBorder="1" applyAlignment="1" applyProtection="1">
      <alignment horizontal="left" vertical="center" wrapText="1" indent="2"/>
      <protection hidden="1"/>
    </xf>
    <xf numFmtId="0" fontId="6" fillId="3" borderId="10" xfId="0" applyFont="1" applyFill="1" applyBorder="1" applyAlignment="1" applyProtection="1">
      <alignment horizontal="left" vertical="center" wrapText="1"/>
      <protection hidden="1"/>
    </xf>
    <xf numFmtId="0" fontId="6" fillId="3" borderId="12" xfId="0" applyFont="1" applyFill="1" applyBorder="1" applyAlignment="1" applyProtection="1">
      <alignment horizontal="left" vertical="center" wrapText="1"/>
      <protection hidden="1"/>
    </xf>
    <xf numFmtId="0" fontId="6" fillId="3" borderId="9" xfId="0" applyFont="1" applyFill="1" applyBorder="1" applyAlignment="1" applyProtection="1">
      <alignment horizontal="left" vertical="center" wrapText="1"/>
      <protection hidden="1"/>
    </xf>
    <xf numFmtId="0" fontId="6" fillId="3" borderId="13" xfId="0" quotePrefix="1" applyFont="1" applyFill="1" applyBorder="1" applyAlignment="1" applyProtection="1">
      <alignment horizontal="left" vertical="center" wrapText="1" indent="2"/>
      <protection hidden="1"/>
    </xf>
    <xf numFmtId="0" fontId="6" fillId="3" borderId="5" xfId="0" quotePrefix="1" applyFont="1" applyFill="1" applyBorder="1" applyAlignment="1" applyProtection="1">
      <alignment horizontal="left" vertical="center" wrapText="1" indent="2"/>
      <protection hidden="1"/>
    </xf>
    <xf numFmtId="0" fontId="6" fillId="3" borderId="11" xfId="0" quotePrefix="1" applyFont="1" applyFill="1" applyBorder="1" applyAlignment="1" applyProtection="1">
      <alignment horizontal="left" vertical="center" wrapText="1" indent="2"/>
      <protection hidden="1"/>
    </xf>
    <xf numFmtId="0" fontId="6" fillId="3" borderId="6" xfId="0" applyFont="1" applyFill="1" applyBorder="1" applyAlignment="1" applyProtection="1">
      <alignment horizontal="left" vertical="center" wrapText="1" indent="2"/>
      <protection hidden="1"/>
    </xf>
    <xf numFmtId="0" fontId="6" fillId="3" borderId="7" xfId="0" applyFont="1" applyFill="1" applyBorder="1" applyAlignment="1" applyProtection="1">
      <alignment horizontal="left" vertical="center" wrapText="1" indent="2"/>
      <protection hidden="1"/>
    </xf>
    <xf numFmtId="0" fontId="6" fillId="3" borderId="8" xfId="0" applyFont="1" applyFill="1" applyBorder="1" applyAlignment="1" applyProtection="1">
      <alignment horizontal="left" vertical="center" wrapText="1" indent="2"/>
      <protection hidden="1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0" fontId="13" fillId="3" borderId="12" xfId="0" applyFont="1" applyFill="1" applyBorder="1" applyAlignment="1" applyProtection="1">
      <alignment horizontal="center" vertical="center" wrapText="1"/>
      <protection hidden="1"/>
    </xf>
    <xf numFmtId="0" fontId="13" fillId="3" borderId="9" xfId="0" applyFont="1" applyFill="1" applyBorder="1" applyAlignment="1" applyProtection="1">
      <alignment horizontal="center" vertical="center" wrapText="1"/>
      <protection hidden="1"/>
    </xf>
    <xf numFmtId="0" fontId="6" fillId="2" borderId="0" xfId="0" quotePrefix="1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Border="1" applyAlignment="1" applyProtection="1">
      <alignment horizontal="left" vertical="center" wrapText="1"/>
      <protection hidden="1"/>
    </xf>
    <xf numFmtId="49" fontId="15" fillId="2" borderId="14" xfId="0" applyNumberFormat="1" applyFont="1" applyFill="1" applyBorder="1" applyAlignment="1" applyProtection="1">
      <alignment horizontal="left" vertical="center" wrapText="1"/>
      <protection hidden="1"/>
    </xf>
    <xf numFmtId="49" fontId="15" fillId="2" borderId="0" xfId="0" applyNumberFormat="1" applyFont="1" applyFill="1" applyBorder="1" applyAlignment="1" applyProtection="1">
      <alignment horizontal="left" vertical="center" wrapText="1"/>
      <protection hidden="1"/>
    </xf>
    <xf numFmtId="0" fontId="13" fillId="3" borderId="1" xfId="0" quotePrefix="1" applyFont="1" applyFill="1" applyBorder="1" applyAlignment="1" applyProtection="1">
      <alignment horizontal="center" vertical="center"/>
      <protection hidden="1"/>
    </xf>
    <xf numFmtId="0" fontId="7" fillId="3" borderId="10" xfId="0" applyFont="1" applyFill="1" applyBorder="1" applyAlignment="1" applyProtection="1">
      <alignment horizontal="left" vertical="center" wrapText="1"/>
      <protection locked="0"/>
    </xf>
    <xf numFmtId="0" fontId="7" fillId="3" borderId="12" xfId="0" applyFont="1" applyFill="1" applyBorder="1" applyAlignment="1" applyProtection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 indent="2"/>
      <protection locked="0"/>
    </xf>
    <xf numFmtId="169" fontId="30" fillId="2" borderId="0" xfId="0" applyNumberFormat="1" applyFont="1" applyFill="1" applyBorder="1" applyAlignment="1" applyProtection="1">
      <alignment horizontal="left" vertical="center" indent="3"/>
      <protection hidden="1"/>
    </xf>
    <xf numFmtId="0" fontId="6" fillId="3" borderId="10" xfId="0" applyFont="1" applyFill="1" applyBorder="1" applyAlignment="1" applyProtection="1">
      <alignment horizontal="left"/>
      <protection locked="0"/>
    </xf>
    <xf numFmtId="0" fontId="6" fillId="3" borderId="12" xfId="0" applyFont="1" applyFill="1" applyBorder="1" applyAlignment="1" applyProtection="1">
      <alignment horizontal="left"/>
      <protection locked="0"/>
    </xf>
    <xf numFmtId="0" fontId="6" fillId="3" borderId="10" xfId="0" applyNumberFormat="1" applyFont="1" applyFill="1" applyBorder="1" applyAlignment="1" applyProtection="1">
      <alignment horizontal="left" wrapText="1"/>
      <protection locked="0"/>
    </xf>
    <xf numFmtId="0" fontId="6" fillId="3" borderId="12" xfId="0" applyNumberFormat="1" applyFont="1" applyFill="1" applyBorder="1" applyAlignment="1" applyProtection="1">
      <alignment horizontal="left" wrapText="1"/>
      <protection locked="0"/>
    </xf>
    <xf numFmtId="0" fontId="6" fillId="3" borderId="9" xfId="0" applyNumberFormat="1" applyFont="1" applyFill="1" applyBorder="1" applyAlignment="1" applyProtection="1">
      <alignment horizontal="left" wrapText="1"/>
      <protection locked="0"/>
    </xf>
    <xf numFmtId="0" fontId="9" fillId="3" borderId="0" xfId="0" applyFont="1" applyFill="1" applyBorder="1" applyAlignment="1" applyProtection="1">
      <alignment horizontal="right"/>
      <protection locked="0"/>
    </xf>
    <xf numFmtId="1" fontId="6" fillId="3" borderId="10" xfId="0" applyNumberFormat="1" applyFont="1" applyFill="1" applyBorder="1" applyAlignment="1" applyProtection="1">
      <alignment horizontal="left" wrapText="1"/>
      <protection locked="0"/>
    </xf>
    <xf numFmtId="1" fontId="6" fillId="3" borderId="12" xfId="0" applyNumberFormat="1" applyFont="1" applyFill="1" applyBorder="1" applyAlignment="1" applyProtection="1">
      <alignment horizontal="left" wrapText="1"/>
      <protection locked="0"/>
    </xf>
    <xf numFmtId="1" fontId="6" fillId="3" borderId="9" xfId="0" applyNumberFormat="1" applyFont="1" applyFill="1" applyBorder="1" applyAlignment="1" applyProtection="1">
      <alignment horizontal="left" wrapText="1"/>
      <protection locked="0"/>
    </xf>
    <xf numFmtId="0" fontId="37" fillId="2" borderId="0" xfId="0" applyFont="1" applyFill="1" applyBorder="1" applyAlignment="1" applyProtection="1">
      <alignment horizontal="left" wrapText="1"/>
      <protection hidden="1"/>
    </xf>
    <xf numFmtId="0" fontId="24" fillId="2" borderId="0" xfId="0" applyFont="1" applyFill="1" applyBorder="1" applyAlignment="1" applyProtection="1">
      <alignment horizontal="left" wrapText="1"/>
      <protection hidden="1"/>
    </xf>
    <xf numFmtId="0" fontId="24" fillId="2" borderId="17" xfId="0" applyFont="1" applyFill="1" applyBorder="1" applyAlignment="1" applyProtection="1">
      <alignment horizontal="left" wrapText="1"/>
      <protection hidden="1"/>
    </xf>
    <xf numFmtId="0" fontId="3" fillId="3" borderId="0" xfId="0" applyFont="1" applyFill="1" applyBorder="1" applyAlignment="1" applyProtection="1">
      <alignment horizontal="center" vertical="center"/>
      <protection locked="0"/>
    </xf>
    <xf numFmtId="169" fontId="2" fillId="3" borderId="5" xfId="0" applyNumberFormat="1" applyFont="1" applyFill="1" applyBorder="1" applyAlignment="1" applyProtection="1">
      <alignment horizontal="center"/>
      <protection locked="0"/>
    </xf>
    <xf numFmtId="0" fontId="9" fillId="3" borderId="0" xfId="0" applyFont="1" applyFill="1" applyBorder="1" applyAlignment="1" applyProtection="1">
      <alignment horizontal="right" wrapText="1"/>
      <protection locked="0"/>
    </xf>
    <xf numFmtId="14" fontId="6" fillId="3" borderId="10" xfId="0" applyNumberFormat="1" applyFont="1" applyFill="1" applyBorder="1" applyAlignment="1" applyProtection="1">
      <alignment horizontal="center" vertical="center" shrinkToFit="1"/>
      <protection locked="0"/>
    </xf>
    <xf numFmtId="14" fontId="6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0" xfId="0" applyFont="1" applyFill="1" applyBorder="1" applyAlignment="1" applyProtection="1">
      <alignment horizontal="right" vertical="top" wrapText="1"/>
      <protection hidden="1"/>
    </xf>
    <xf numFmtId="175" fontId="6" fillId="3" borderId="13" xfId="0" applyNumberFormat="1" applyFont="1" applyFill="1" applyBorder="1" applyAlignment="1" applyProtection="1">
      <alignment horizontal="center" vertical="center"/>
      <protection locked="0"/>
    </xf>
    <xf numFmtId="175" fontId="6" fillId="3" borderId="5" xfId="0" applyNumberFormat="1" applyFont="1" applyFill="1" applyBorder="1" applyAlignment="1" applyProtection="1">
      <alignment horizontal="center" vertical="center"/>
      <protection locked="0"/>
    </xf>
    <xf numFmtId="175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6" xfId="0" applyNumberFormat="1" applyFont="1" applyFill="1" applyBorder="1" applyAlignment="1" applyProtection="1">
      <alignment vertical="center"/>
      <protection hidden="1"/>
    </xf>
    <xf numFmtId="49" fontId="6" fillId="3" borderId="7" xfId="0" applyNumberFormat="1" applyFont="1" applyFill="1" applyBorder="1" applyAlignment="1" applyProtection="1">
      <alignment vertical="center"/>
      <protection hidden="1"/>
    </xf>
    <xf numFmtId="49" fontId="6" fillId="3" borderId="8" xfId="0" applyNumberFormat="1" applyFont="1" applyFill="1" applyBorder="1" applyAlignment="1" applyProtection="1">
      <alignment vertical="center"/>
      <protection hidden="1"/>
    </xf>
    <xf numFmtId="168" fontId="6" fillId="3" borderId="13" xfId="0" applyNumberFormat="1" applyFont="1" applyFill="1" applyBorder="1" applyAlignment="1" applyProtection="1">
      <alignment horizontal="center" vertical="center"/>
      <protection locked="0"/>
    </xf>
    <xf numFmtId="168" fontId="6" fillId="3" borderId="5" xfId="0" applyNumberFormat="1" applyFont="1" applyFill="1" applyBorder="1" applyAlignment="1" applyProtection="1">
      <alignment horizontal="center" vertical="center"/>
      <protection locked="0"/>
    </xf>
    <xf numFmtId="168" fontId="6" fillId="3" borderId="11" xfId="0" applyNumberFormat="1" applyFont="1" applyFill="1" applyBorder="1" applyAlignment="1" applyProtection="1">
      <alignment horizontal="center" vertical="center"/>
      <protection locked="0"/>
    </xf>
    <xf numFmtId="175" fontId="6" fillId="3" borderId="10" xfId="0" applyNumberFormat="1" applyFont="1" applyFill="1" applyBorder="1" applyAlignment="1" applyProtection="1">
      <alignment horizontal="center" vertical="center"/>
      <protection locked="0"/>
    </xf>
    <xf numFmtId="175" fontId="6" fillId="3" borderId="12" xfId="0" applyNumberFormat="1" applyFont="1" applyFill="1" applyBorder="1" applyAlignment="1" applyProtection="1">
      <alignment horizontal="center" vertical="center"/>
      <protection locked="0"/>
    </xf>
    <xf numFmtId="175" fontId="6" fillId="3" borderId="9" xfId="0" applyNumberFormat="1" applyFont="1" applyFill="1" applyBorder="1" applyAlignment="1" applyProtection="1">
      <alignment horizontal="center" vertical="center"/>
      <protection locked="0"/>
    </xf>
    <xf numFmtId="168" fontId="6" fillId="4" borderId="10" xfId="0" applyNumberFormat="1" applyFont="1" applyFill="1" applyBorder="1" applyAlignment="1" applyProtection="1">
      <alignment horizontal="center" vertical="center"/>
      <protection hidden="1"/>
    </xf>
    <xf numFmtId="168" fontId="6" fillId="4" borderId="12" xfId="0" applyNumberFormat="1" applyFont="1" applyFill="1" applyBorder="1" applyAlignment="1" applyProtection="1">
      <alignment horizontal="center" vertical="center"/>
      <protection hidden="1"/>
    </xf>
    <xf numFmtId="168" fontId="6" fillId="4" borderId="9" xfId="0" applyNumberFormat="1" applyFont="1" applyFill="1" applyBorder="1" applyAlignment="1" applyProtection="1">
      <alignment horizontal="center" vertical="center"/>
      <protection hidden="1"/>
    </xf>
    <xf numFmtId="176" fontId="6" fillId="4" borderId="10" xfId="0" applyNumberFormat="1" applyFont="1" applyFill="1" applyBorder="1" applyAlignment="1" applyProtection="1">
      <alignment horizontal="center" vertical="center"/>
      <protection hidden="1"/>
    </xf>
    <xf numFmtId="176" fontId="6" fillId="4" borderId="12" xfId="0" applyNumberFormat="1" applyFont="1" applyFill="1" applyBorder="1" applyAlignment="1" applyProtection="1">
      <alignment horizontal="center" vertical="center"/>
      <protection hidden="1"/>
    </xf>
    <xf numFmtId="176" fontId="6" fillId="4" borderId="9" xfId="0" applyNumberFormat="1" applyFont="1" applyFill="1" applyBorder="1" applyAlignment="1" applyProtection="1">
      <alignment horizontal="center" vertical="center"/>
      <protection hidden="1"/>
    </xf>
    <xf numFmtId="171" fontId="7" fillId="3" borderId="5" xfId="0" applyNumberFormat="1" applyFont="1" applyFill="1" applyBorder="1" applyAlignment="1" applyProtection="1">
      <alignment horizontal="left" vertical="center"/>
      <protection hidden="1"/>
    </xf>
    <xf numFmtId="168" fontId="6" fillId="3" borderId="10" xfId="0" applyNumberFormat="1" applyFont="1" applyFill="1" applyBorder="1" applyAlignment="1" applyProtection="1">
      <alignment horizontal="center" vertical="center"/>
      <protection locked="0"/>
    </xf>
    <xf numFmtId="168" fontId="6" fillId="3" borderId="12" xfId="0" applyNumberFormat="1" applyFont="1" applyFill="1" applyBorder="1" applyAlignment="1" applyProtection="1">
      <alignment horizontal="center" vertical="center"/>
      <protection locked="0"/>
    </xf>
    <xf numFmtId="168" fontId="6" fillId="3" borderId="9" xfId="0" applyNumberFormat="1" applyFont="1" applyFill="1" applyBorder="1" applyAlignment="1" applyProtection="1">
      <alignment horizontal="center" vertical="center"/>
      <protection locked="0"/>
    </xf>
    <xf numFmtId="167" fontId="2" fillId="3" borderId="5" xfId="0" applyNumberFormat="1" applyFont="1" applyFill="1" applyBorder="1" applyAlignment="1" applyProtection="1">
      <alignment horizontal="left" vertical="center" inden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hidden="1"/>
    </xf>
    <xf numFmtId="0" fontId="13" fillId="3" borderId="3" xfId="0" applyFont="1" applyFill="1" applyBorder="1" applyAlignment="1" applyProtection="1">
      <alignment horizontal="center" vertical="center" wrapText="1"/>
      <protection hidden="1"/>
    </xf>
    <xf numFmtId="49" fontId="15" fillId="2" borderId="14" xfId="0" applyNumberFormat="1" applyFont="1" applyFill="1" applyBorder="1" applyAlignment="1" applyProtection="1">
      <alignment horizontal="left" vertical="center" wrapText="1"/>
    </xf>
    <xf numFmtId="49" fontId="15" fillId="2" borderId="0" xfId="0" applyNumberFormat="1" applyFont="1" applyFill="1" applyBorder="1" applyAlignment="1" applyProtection="1">
      <alignment horizontal="left" vertical="center" wrapText="1"/>
    </xf>
    <xf numFmtId="168" fontId="6" fillId="3" borderId="13" xfId="0" applyNumberFormat="1" applyFont="1" applyFill="1" applyBorder="1" applyAlignment="1" applyProtection="1">
      <alignment horizontal="center"/>
      <protection locked="0"/>
    </xf>
    <xf numFmtId="168" fontId="6" fillId="3" borderId="5" xfId="0" applyNumberFormat="1" applyFont="1" applyFill="1" applyBorder="1" applyAlignment="1" applyProtection="1">
      <alignment horizontal="center"/>
      <protection locked="0"/>
    </xf>
    <xf numFmtId="168" fontId="6" fillId="3" borderId="11" xfId="0" applyNumberFormat="1" applyFont="1" applyFill="1" applyBorder="1" applyAlignment="1" applyProtection="1">
      <alignment horizontal="center"/>
      <protection locked="0"/>
    </xf>
    <xf numFmtId="49" fontId="6" fillId="3" borderId="6" xfId="0" applyNumberFormat="1" applyFont="1" applyFill="1" applyBorder="1" applyAlignment="1" applyProtection="1">
      <alignment horizontal="center" vertical="center" wrapText="1"/>
      <protection hidden="1"/>
    </xf>
    <xf numFmtId="49" fontId="6" fillId="3" borderId="7" xfId="0" applyNumberFormat="1" applyFont="1" applyFill="1" applyBorder="1" applyAlignment="1" applyProtection="1">
      <alignment horizontal="center" vertical="center" wrapText="1"/>
      <protection hidden="1"/>
    </xf>
    <xf numFmtId="49" fontId="6" fillId="3" borderId="8" xfId="0" applyNumberFormat="1" applyFont="1" applyFill="1" applyBorder="1" applyAlignment="1" applyProtection="1">
      <alignment horizontal="center" vertical="center" wrapText="1"/>
      <protection hidden="1"/>
    </xf>
    <xf numFmtId="175" fontId="6" fillId="4" borderId="10" xfId="0" applyNumberFormat="1" applyFont="1" applyFill="1" applyBorder="1" applyAlignment="1" applyProtection="1">
      <alignment horizontal="center" vertical="center"/>
      <protection hidden="1"/>
    </xf>
    <xf numFmtId="175" fontId="6" fillId="4" borderId="12" xfId="0" applyNumberFormat="1" applyFont="1" applyFill="1" applyBorder="1" applyAlignment="1" applyProtection="1">
      <alignment horizontal="center" vertical="center"/>
      <protection hidden="1"/>
    </xf>
    <xf numFmtId="175" fontId="6" fillId="4" borderId="9" xfId="0" applyNumberFormat="1" applyFont="1" applyFill="1" applyBorder="1" applyAlignment="1" applyProtection="1">
      <alignment horizontal="center" vertical="center"/>
      <protection hidden="1"/>
    </xf>
    <xf numFmtId="0" fontId="13" fillId="3" borderId="10" xfId="0" applyFont="1" applyFill="1" applyBorder="1" applyAlignment="1" applyProtection="1">
      <alignment horizontal="center" vertical="center"/>
      <protection hidden="1"/>
    </xf>
    <xf numFmtId="0" fontId="13" fillId="3" borderId="12" xfId="0" applyFont="1" applyFill="1" applyBorder="1" applyAlignment="1" applyProtection="1">
      <alignment horizontal="center" vertical="center"/>
      <protection hidden="1"/>
    </xf>
    <xf numFmtId="0" fontId="13" fillId="3" borderId="9" xfId="0" applyFont="1" applyFill="1" applyBorder="1" applyAlignment="1" applyProtection="1">
      <alignment horizontal="center" vertical="center"/>
      <protection hidden="1"/>
    </xf>
    <xf numFmtId="171" fontId="13" fillId="3" borderId="13" xfId="0" quotePrefix="1" applyNumberFormat="1" applyFont="1" applyFill="1" applyBorder="1" applyAlignment="1" applyProtection="1">
      <alignment horizontal="center" vertical="center" wrapText="1"/>
      <protection hidden="1"/>
    </xf>
    <xf numFmtId="171" fontId="13" fillId="3" borderId="5" xfId="0" quotePrefix="1" applyNumberFormat="1" applyFont="1" applyFill="1" applyBorder="1" applyAlignment="1" applyProtection="1">
      <alignment horizontal="center" vertical="center" wrapText="1"/>
      <protection hidden="1"/>
    </xf>
    <xf numFmtId="171" fontId="13" fillId="3" borderId="11" xfId="0" quotePrefix="1" applyNumberFormat="1" applyFont="1" applyFill="1" applyBorder="1" applyAlignment="1" applyProtection="1">
      <alignment horizontal="center" vertical="center" wrapText="1"/>
      <protection hidden="1"/>
    </xf>
    <xf numFmtId="0" fontId="13" fillId="3" borderId="10" xfId="0" applyFont="1" applyFill="1" applyBorder="1" applyAlignment="1" applyProtection="1">
      <alignment horizontal="center" vertical="center"/>
      <protection locked="0"/>
    </xf>
    <xf numFmtId="0" fontId="13" fillId="3" borderId="12" xfId="0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left" vertical="center" wrapText="1" indent="1"/>
      <protection hidden="1"/>
    </xf>
    <xf numFmtId="0" fontId="6" fillId="3" borderId="7" xfId="0" applyFont="1" applyFill="1" applyBorder="1" applyAlignment="1" applyProtection="1">
      <alignment horizontal="left" vertical="center" wrapText="1" indent="1"/>
      <protection hidden="1"/>
    </xf>
    <xf numFmtId="0" fontId="6" fillId="3" borderId="8" xfId="0" applyFont="1" applyFill="1" applyBorder="1" applyAlignment="1" applyProtection="1">
      <alignment horizontal="left" vertical="center" wrapText="1" indent="1"/>
      <protection hidden="1"/>
    </xf>
    <xf numFmtId="0" fontId="6" fillId="3" borderId="10" xfId="0" applyFont="1" applyFill="1" applyBorder="1" applyAlignment="1" applyProtection="1">
      <alignment horizontal="left"/>
      <protection hidden="1"/>
    </xf>
    <xf numFmtId="0" fontId="6" fillId="3" borderId="12" xfId="0" applyFont="1" applyFill="1" applyBorder="1" applyAlignment="1" applyProtection="1">
      <alignment horizontal="left"/>
      <protection hidden="1"/>
    </xf>
    <xf numFmtId="164" fontId="6" fillId="3" borderId="10" xfId="0" applyNumberFormat="1" applyFont="1" applyFill="1" applyBorder="1" applyAlignment="1" applyProtection="1">
      <alignment horizontal="left" wrapText="1"/>
      <protection hidden="1"/>
    </xf>
    <xf numFmtId="164" fontId="6" fillId="3" borderId="12" xfId="0" applyNumberFormat="1" applyFont="1" applyFill="1" applyBorder="1" applyAlignment="1" applyProtection="1">
      <alignment horizontal="left" wrapText="1"/>
      <protection hidden="1"/>
    </xf>
    <xf numFmtId="164" fontId="6" fillId="3" borderId="9" xfId="0" applyNumberFormat="1" applyFont="1" applyFill="1" applyBorder="1" applyAlignment="1" applyProtection="1">
      <alignment horizontal="left" wrapText="1"/>
      <protection hidden="1"/>
    </xf>
    <xf numFmtId="164" fontId="2" fillId="3" borderId="5" xfId="0" applyNumberFormat="1" applyFont="1" applyFill="1" applyBorder="1" applyAlignment="1" applyProtection="1">
      <alignment horizontal="center" vertical="center" shrinkToFit="1"/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left" vertical="center" wrapText="1" indent="1"/>
      <protection hidden="1"/>
    </xf>
    <xf numFmtId="0" fontId="6" fillId="3" borderId="5" xfId="0" applyFont="1" applyFill="1" applyBorder="1" applyAlignment="1" applyProtection="1">
      <alignment horizontal="left" vertical="center" wrapText="1" indent="1"/>
      <protection hidden="1"/>
    </xf>
    <xf numFmtId="0" fontId="6" fillId="3" borderId="11" xfId="0" applyFont="1" applyFill="1" applyBorder="1" applyAlignment="1" applyProtection="1">
      <alignment horizontal="left" vertical="center" wrapText="1" indent="1"/>
      <protection hidden="1"/>
    </xf>
    <xf numFmtId="0" fontId="6" fillId="3" borderId="10" xfId="0" applyFont="1" applyFill="1" applyBorder="1" applyAlignment="1" applyProtection="1">
      <alignment horizontal="left" vertical="center" indent="1"/>
      <protection hidden="1"/>
    </xf>
    <xf numFmtId="0" fontId="6" fillId="3" borderId="12" xfId="0" applyFont="1" applyFill="1" applyBorder="1" applyAlignment="1" applyProtection="1">
      <alignment horizontal="left" vertical="center" indent="1"/>
      <protection hidden="1"/>
    </xf>
    <xf numFmtId="0" fontId="6" fillId="3" borderId="9" xfId="0" applyFont="1" applyFill="1" applyBorder="1" applyAlignment="1" applyProtection="1">
      <alignment horizontal="left" vertical="center" indent="1"/>
      <protection hidden="1"/>
    </xf>
    <xf numFmtId="0" fontId="6" fillId="3" borderId="10" xfId="0" applyNumberFormat="1" applyFont="1" applyFill="1" applyBorder="1" applyAlignment="1" applyProtection="1">
      <alignment horizontal="left" wrapText="1"/>
      <protection hidden="1"/>
    </xf>
    <xf numFmtId="0" fontId="6" fillId="3" borderId="12" xfId="0" applyNumberFormat="1" applyFont="1" applyFill="1" applyBorder="1" applyAlignment="1" applyProtection="1">
      <alignment horizontal="left" wrapText="1"/>
      <protection hidden="1"/>
    </xf>
    <xf numFmtId="0" fontId="6" fillId="3" borderId="9" xfId="0" applyNumberFormat="1" applyFont="1" applyFill="1" applyBorder="1" applyAlignment="1" applyProtection="1">
      <alignment horizontal="left" wrapText="1"/>
      <protection hidden="1"/>
    </xf>
    <xf numFmtId="0" fontId="13" fillId="3" borderId="6" xfId="0" applyFont="1" applyFill="1" applyBorder="1" applyAlignment="1" applyProtection="1">
      <alignment horizontal="center" vertical="center"/>
      <protection hidden="1"/>
    </xf>
    <xf numFmtId="0" fontId="13" fillId="3" borderId="7" xfId="0" applyFont="1" applyFill="1" applyBorder="1" applyAlignment="1" applyProtection="1">
      <alignment horizontal="center" vertical="center"/>
      <protection hidden="1"/>
    </xf>
    <xf numFmtId="0" fontId="13" fillId="3" borderId="8" xfId="0" applyFont="1" applyFill="1" applyBorder="1" applyAlignment="1" applyProtection="1">
      <alignment horizontal="center" vertical="center"/>
      <protection hidden="1"/>
    </xf>
    <xf numFmtId="0" fontId="13" fillId="3" borderId="13" xfId="0" applyFont="1" applyFill="1" applyBorder="1" applyAlignment="1" applyProtection="1">
      <alignment horizontal="center" vertical="center"/>
      <protection hidden="1"/>
    </xf>
    <xf numFmtId="0" fontId="13" fillId="3" borderId="5" xfId="0" applyFont="1" applyFill="1" applyBorder="1" applyAlignment="1" applyProtection="1">
      <alignment horizontal="center" vertical="center"/>
      <protection hidden="1"/>
    </xf>
    <xf numFmtId="0" fontId="13" fillId="3" borderId="11" xfId="0" applyFont="1" applyFill="1" applyBorder="1" applyAlignment="1" applyProtection="1">
      <alignment horizontal="center" vertical="center"/>
      <protection hidden="1"/>
    </xf>
    <xf numFmtId="0" fontId="6" fillId="3" borderId="10" xfId="0" applyFont="1" applyFill="1" applyBorder="1" applyAlignment="1" applyProtection="1">
      <alignment horizontal="left" vertical="center" wrapText="1" indent="1"/>
      <protection hidden="1"/>
    </xf>
    <xf numFmtId="0" fontId="6" fillId="3" borderId="12" xfId="0" applyFont="1" applyFill="1" applyBorder="1" applyAlignment="1" applyProtection="1">
      <alignment horizontal="left" vertical="center" wrapText="1" indent="1"/>
      <protection hidden="1"/>
    </xf>
    <xf numFmtId="0" fontId="6" fillId="3" borderId="9" xfId="0" applyFont="1" applyFill="1" applyBorder="1" applyAlignment="1" applyProtection="1">
      <alignment horizontal="left" vertical="center" wrapText="1" indent="1"/>
      <protection hidden="1"/>
    </xf>
    <xf numFmtId="168" fontId="6" fillId="3" borderId="10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3" borderId="9" xfId="2" applyNumberFormat="1" applyFont="1" applyFill="1" applyBorder="1" applyAlignment="1" applyProtection="1">
      <alignment horizontal="center" vertical="center" shrinkToFit="1"/>
      <protection locked="0" hidden="1"/>
    </xf>
    <xf numFmtId="177" fontId="6" fillId="4" borderId="10" xfId="2" applyNumberFormat="1" applyFont="1" applyFill="1" applyBorder="1" applyAlignment="1" applyProtection="1">
      <alignment horizontal="center" vertical="center" shrinkToFit="1"/>
      <protection locked="0" hidden="1"/>
    </xf>
    <xf numFmtId="177" fontId="6" fillId="4" borderId="9" xfId="2" applyNumberFormat="1" applyFont="1" applyFill="1" applyBorder="1" applyAlignment="1" applyProtection="1">
      <alignment horizontal="center" vertical="center" shrinkToFit="1"/>
      <protection locked="0" hidden="1"/>
    </xf>
    <xf numFmtId="0" fontId="13" fillId="3" borderId="10" xfId="0" applyFont="1" applyFill="1" applyBorder="1" applyAlignment="1" applyProtection="1">
      <alignment horizontal="center" vertical="center"/>
      <protection locked="0" hidden="1"/>
    </xf>
    <xf numFmtId="0" fontId="13" fillId="3" borderId="9" xfId="0" applyFont="1" applyFill="1" applyBorder="1" applyAlignment="1" applyProtection="1">
      <alignment horizontal="center" vertical="center"/>
      <protection locked="0" hidden="1"/>
    </xf>
    <xf numFmtId="168" fontId="6" fillId="4" borderId="13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11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3" borderId="10" xfId="0" applyFont="1" applyFill="1" applyBorder="1" applyAlignment="1" applyProtection="1">
      <alignment horizontal="left" vertical="center" wrapText="1" indent="1"/>
      <protection locked="0" hidden="1"/>
    </xf>
    <xf numFmtId="0" fontId="6" fillId="3" borderId="12" xfId="0" applyFont="1" applyFill="1" applyBorder="1" applyAlignment="1" applyProtection="1">
      <alignment horizontal="left" vertical="center" wrapText="1" indent="1"/>
      <protection locked="0" hidden="1"/>
    </xf>
    <xf numFmtId="0" fontId="6" fillId="3" borderId="9" xfId="0" applyFont="1" applyFill="1" applyBorder="1" applyAlignment="1" applyProtection="1">
      <alignment horizontal="left" vertical="center" wrapText="1" indent="1"/>
      <protection locked="0" hidden="1"/>
    </xf>
    <xf numFmtId="168" fontId="6" fillId="3" borderId="2" xfId="2" applyNumberFormat="1" applyFont="1" applyFill="1" applyBorder="1" applyAlignment="1" applyProtection="1">
      <alignment horizontal="center" shrinkToFit="1"/>
      <protection locked="0" hidden="1"/>
    </xf>
    <xf numFmtId="168" fontId="6" fillId="3" borderId="3" xfId="2" applyNumberFormat="1" applyFont="1" applyFill="1" applyBorder="1" applyAlignment="1" applyProtection="1">
      <alignment horizontal="center" shrinkToFit="1"/>
      <protection locked="0" hidden="1"/>
    </xf>
    <xf numFmtId="168" fontId="6" fillId="4" borderId="2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3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3" borderId="10" xfId="0" applyFont="1" applyFill="1" applyBorder="1" applyAlignment="1" applyProtection="1">
      <alignment vertical="center" wrapText="1"/>
      <protection locked="0" hidden="1"/>
    </xf>
    <xf numFmtId="0" fontId="6" fillId="3" borderId="12" xfId="0" applyFont="1" applyFill="1" applyBorder="1" applyAlignment="1" applyProtection="1">
      <alignment vertical="center" wrapText="1"/>
      <protection locked="0" hidden="1"/>
    </xf>
    <xf numFmtId="0" fontId="6" fillId="3" borderId="9" xfId="0" applyFont="1" applyFill="1" applyBorder="1" applyAlignment="1" applyProtection="1">
      <alignment vertical="center" wrapText="1"/>
      <protection locked="0" hidden="1"/>
    </xf>
    <xf numFmtId="0" fontId="6" fillId="3" borderId="6" xfId="0" applyFont="1" applyFill="1" applyBorder="1" applyAlignment="1" applyProtection="1">
      <alignment vertical="center" wrapText="1"/>
      <protection locked="0" hidden="1"/>
    </xf>
    <xf numFmtId="0" fontId="6" fillId="3" borderId="7" xfId="0" applyFont="1" applyFill="1" applyBorder="1" applyAlignment="1" applyProtection="1">
      <alignment vertical="center" wrapText="1"/>
      <protection locked="0" hidden="1"/>
    </xf>
    <xf numFmtId="0" fontId="6" fillId="3" borderId="8" xfId="0" applyFont="1" applyFill="1" applyBorder="1" applyAlignment="1" applyProtection="1">
      <alignment vertical="center" wrapText="1"/>
      <protection locked="0" hidden="1"/>
    </xf>
    <xf numFmtId="0" fontId="6" fillId="3" borderId="6" xfId="0" quotePrefix="1" applyFont="1" applyFill="1" applyBorder="1" applyAlignment="1" applyProtection="1">
      <alignment horizontal="left" vertical="center" wrapText="1"/>
      <protection locked="0" hidden="1"/>
    </xf>
    <xf numFmtId="0" fontId="6" fillId="3" borderId="13" xfId="0" applyFont="1" applyFill="1" applyBorder="1" applyAlignment="1" applyProtection="1">
      <alignment vertical="center" wrapText="1"/>
      <protection locked="0" hidden="1"/>
    </xf>
    <xf numFmtId="0" fontId="6" fillId="3" borderId="5" xfId="0" applyFont="1" applyFill="1" applyBorder="1" applyAlignment="1" applyProtection="1">
      <alignment vertical="center" wrapText="1"/>
      <protection locked="0" hidden="1"/>
    </xf>
    <xf numFmtId="0" fontId="6" fillId="3" borderId="11" xfId="0" applyFont="1" applyFill="1" applyBorder="1" applyAlignment="1" applyProtection="1">
      <alignment vertical="center" wrapText="1"/>
      <protection locked="0" hidden="1"/>
    </xf>
    <xf numFmtId="0" fontId="6" fillId="3" borderId="10" xfId="0" quotePrefix="1" applyFont="1" applyFill="1" applyBorder="1" applyAlignment="1" applyProtection="1">
      <alignment horizontal="left" vertical="center" wrapText="1"/>
      <protection locked="0" hidden="1"/>
    </xf>
    <xf numFmtId="0" fontId="6" fillId="3" borderId="12" xfId="0" quotePrefix="1" applyFont="1" applyFill="1" applyBorder="1" applyAlignment="1" applyProtection="1">
      <alignment horizontal="left" vertical="center" wrapText="1"/>
      <protection locked="0" hidden="1"/>
    </xf>
    <xf numFmtId="164" fontId="6" fillId="4" borderId="7" xfId="0" applyNumberFormat="1" applyFont="1" applyFill="1" applyBorder="1" applyAlignment="1" applyProtection="1">
      <alignment vertical="center" wrapText="1"/>
      <protection locked="0" hidden="1"/>
    </xf>
    <xf numFmtId="164" fontId="6" fillId="4" borderId="8" xfId="0" applyNumberFormat="1" applyFont="1" applyFill="1" applyBorder="1" applyAlignment="1" applyProtection="1">
      <alignment vertical="center" wrapText="1"/>
      <protection locked="0" hidden="1"/>
    </xf>
    <xf numFmtId="168" fontId="6" fillId="3" borderId="6" xfId="2" applyNumberFormat="1" applyFont="1" applyFill="1" applyBorder="1" applyAlignment="1" applyProtection="1">
      <alignment horizontal="center" shrinkToFit="1"/>
      <protection locked="0" hidden="1"/>
    </xf>
    <xf numFmtId="168" fontId="6" fillId="3" borderId="8" xfId="2" applyNumberFormat="1" applyFont="1" applyFill="1" applyBorder="1" applyAlignment="1" applyProtection="1">
      <alignment horizontal="center" shrinkToFit="1"/>
      <protection locked="0" hidden="1"/>
    </xf>
    <xf numFmtId="168" fontId="6" fillId="3" borderId="13" xfId="2" applyNumberFormat="1" applyFont="1" applyFill="1" applyBorder="1" applyAlignment="1" applyProtection="1">
      <alignment horizontal="center" shrinkToFit="1"/>
      <protection locked="0" hidden="1"/>
    </xf>
    <xf numFmtId="168" fontId="6" fillId="3" borderId="11" xfId="2" applyNumberFormat="1" applyFont="1" applyFill="1" applyBorder="1" applyAlignment="1" applyProtection="1">
      <alignment horizontal="center" shrinkToFit="1"/>
      <protection locked="0" hidden="1"/>
    </xf>
    <xf numFmtId="0" fontId="13" fillId="3" borderId="10" xfId="0" applyFont="1" applyFill="1" applyBorder="1" applyAlignment="1" applyProtection="1">
      <alignment horizontal="center" vertical="center" wrapText="1"/>
      <protection locked="0" hidden="1"/>
    </xf>
    <xf numFmtId="0" fontId="13" fillId="3" borderId="9" xfId="0" applyFont="1" applyFill="1" applyBorder="1" applyAlignment="1" applyProtection="1">
      <alignment horizontal="center" vertical="center" wrapText="1"/>
      <protection locked="0" hidden="1"/>
    </xf>
    <xf numFmtId="0" fontId="13" fillId="3" borderId="12" xfId="0" applyFont="1" applyFill="1" applyBorder="1" applyAlignment="1" applyProtection="1">
      <alignment horizontal="center" vertical="center"/>
      <protection locked="0" hidden="1"/>
    </xf>
    <xf numFmtId="173" fontId="6" fillId="4" borderId="12" xfId="0" applyNumberFormat="1" applyFont="1" applyFill="1" applyBorder="1" applyAlignment="1" applyProtection="1">
      <alignment horizontal="left" vertical="center" wrapText="1"/>
      <protection locked="0" hidden="1"/>
    </xf>
    <xf numFmtId="173" fontId="6" fillId="4" borderId="9" xfId="0" applyNumberFormat="1" applyFont="1" applyFill="1" applyBorder="1" applyAlignment="1" applyProtection="1">
      <alignment horizontal="left" vertical="center" wrapText="1"/>
      <protection locked="0" hidden="1"/>
    </xf>
    <xf numFmtId="0" fontId="6" fillId="3" borderId="6" xfId="0" applyFont="1" applyFill="1" applyBorder="1" applyAlignment="1" applyProtection="1">
      <alignment horizontal="left" vertical="center" wrapText="1" indent="1"/>
      <protection locked="0" hidden="1"/>
    </xf>
    <xf numFmtId="0" fontId="6" fillId="3" borderId="7" xfId="0" applyFont="1" applyFill="1" applyBorder="1" applyAlignment="1" applyProtection="1">
      <alignment horizontal="left" vertical="center" wrapText="1" indent="1"/>
      <protection locked="0" hidden="1"/>
    </xf>
    <xf numFmtId="0" fontId="6" fillId="3" borderId="8" xfId="0" applyFont="1" applyFill="1" applyBorder="1" applyAlignment="1" applyProtection="1">
      <alignment horizontal="left" vertical="center" wrapText="1" indent="1"/>
      <protection locked="0" hidden="1"/>
    </xf>
    <xf numFmtId="0" fontId="0" fillId="0" borderId="12" xfId="0" applyBorder="1" applyAlignment="1" applyProtection="1">
      <alignment vertical="center" wrapText="1"/>
      <protection locked="0" hidden="1"/>
    </xf>
    <xf numFmtId="0" fontId="0" fillId="0" borderId="9" xfId="0" applyBorder="1" applyAlignment="1" applyProtection="1">
      <alignment vertical="center" wrapText="1"/>
      <protection locked="0" hidden="1"/>
    </xf>
    <xf numFmtId="167" fontId="2" fillId="3" borderId="5" xfId="0" applyNumberFormat="1" applyFont="1" applyFill="1" applyBorder="1" applyAlignment="1" applyProtection="1">
      <alignment horizontal="left" vertical="center" indent="1"/>
      <protection locked="0" hidden="1"/>
    </xf>
    <xf numFmtId="0" fontId="12" fillId="3" borderId="5" xfId="0" applyFont="1" applyFill="1" applyBorder="1" applyAlignment="1" applyProtection="1">
      <alignment horizontal="left" vertical="center"/>
      <protection locked="0" hidden="1"/>
    </xf>
    <xf numFmtId="0" fontId="10" fillId="3" borderId="7" xfId="0" quotePrefix="1" applyFont="1" applyFill="1" applyBorder="1" applyAlignment="1" applyProtection="1">
      <alignment horizontal="center" vertical="center"/>
      <protection locked="0" hidden="1"/>
    </xf>
    <xf numFmtId="0" fontId="12" fillId="3" borderId="0" xfId="0" applyFont="1" applyFill="1" applyBorder="1" applyAlignment="1" applyProtection="1">
      <alignment horizontal="left" vertical="center"/>
      <protection locked="0" hidden="1"/>
    </xf>
    <xf numFmtId="0" fontId="13" fillId="3" borderId="12" xfId="0" applyFont="1" applyFill="1" applyBorder="1" applyAlignment="1" applyProtection="1">
      <alignment horizontal="center" vertical="center" wrapText="1"/>
      <protection locked="0" hidden="1"/>
    </xf>
    <xf numFmtId="0" fontId="6" fillId="3" borderId="13" xfId="0" applyFont="1" applyFill="1" applyBorder="1" applyAlignment="1" applyProtection="1">
      <alignment horizontal="left" vertical="center" wrapText="1" indent="1"/>
      <protection locked="0" hidden="1"/>
    </xf>
    <xf numFmtId="0" fontId="6" fillId="3" borderId="5" xfId="0" applyFont="1" applyFill="1" applyBorder="1" applyAlignment="1" applyProtection="1">
      <alignment horizontal="left" vertical="center" wrapText="1" indent="1"/>
      <protection locked="0" hidden="1"/>
    </xf>
    <xf numFmtId="0" fontId="6" fillId="3" borderId="11" xfId="0" applyFont="1" applyFill="1" applyBorder="1" applyAlignment="1" applyProtection="1">
      <alignment horizontal="left" vertical="center" wrapText="1" indent="1"/>
      <protection locked="0" hidden="1"/>
    </xf>
    <xf numFmtId="0" fontId="9" fillId="3" borderId="0" xfId="0" applyFont="1" applyFill="1" applyBorder="1" applyAlignment="1" applyProtection="1">
      <alignment horizontal="right" vertical="center" wrapText="1"/>
      <protection locked="0" hidden="1"/>
    </xf>
    <xf numFmtId="1" fontId="6" fillId="3" borderId="10" xfId="0" applyNumberFormat="1" applyFont="1" applyFill="1" applyBorder="1" applyAlignment="1" applyProtection="1">
      <alignment horizontal="left" wrapText="1"/>
      <protection locked="0" hidden="1"/>
    </xf>
    <xf numFmtId="1" fontId="6" fillId="3" borderId="12" xfId="0" applyNumberFormat="1" applyFont="1" applyFill="1" applyBorder="1" applyAlignment="1" applyProtection="1">
      <alignment horizontal="left" wrapText="1"/>
      <protection locked="0" hidden="1"/>
    </xf>
    <xf numFmtId="1" fontId="6" fillId="3" borderId="9" xfId="0" applyNumberFormat="1" applyFont="1" applyFill="1" applyBorder="1" applyAlignment="1" applyProtection="1">
      <alignment horizontal="left" wrapText="1"/>
      <protection locked="0" hidden="1"/>
    </xf>
    <xf numFmtId="168" fontId="6" fillId="4" borderId="10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9" xfId="2" applyNumberFormat="1" applyFont="1" applyFill="1" applyBorder="1" applyAlignment="1" applyProtection="1">
      <alignment horizontal="center" vertical="center" shrinkToFit="1"/>
      <protection locked="0" hidden="1"/>
    </xf>
    <xf numFmtId="173" fontId="6" fillId="4" borderId="13" xfId="0" applyNumberFormat="1" applyFont="1" applyFill="1" applyBorder="1" applyAlignment="1" applyProtection="1">
      <alignment horizontal="left" vertical="center" wrapText="1"/>
      <protection locked="0" hidden="1"/>
    </xf>
    <xf numFmtId="173" fontId="6" fillId="4" borderId="5" xfId="0" applyNumberFormat="1" applyFont="1" applyFill="1" applyBorder="1" applyAlignment="1" applyProtection="1">
      <alignment horizontal="left" vertical="center" wrapText="1"/>
      <protection locked="0" hidden="1"/>
    </xf>
    <xf numFmtId="173" fontId="6" fillId="4" borderId="11" xfId="0" applyNumberFormat="1" applyFont="1" applyFill="1" applyBorder="1" applyAlignment="1" applyProtection="1">
      <alignment horizontal="left" vertical="center" wrapText="1"/>
      <protection locked="0" hidden="1"/>
    </xf>
    <xf numFmtId="168" fontId="6" fillId="4" borderId="2" xfId="2" applyNumberFormat="1" applyFont="1" applyFill="1" applyBorder="1" applyAlignment="1" applyProtection="1">
      <alignment horizontal="center" shrinkToFit="1"/>
      <protection locked="0" hidden="1"/>
    </xf>
    <xf numFmtId="168" fontId="6" fillId="4" borderId="3" xfId="2" applyNumberFormat="1" applyFont="1" applyFill="1" applyBorder="1" applyAlignment="1" applyProtection="1">
      <alignment horizontal="center" shrinkToFit="1"/>
      <protection locked="0" hidden="1"/>
    </xf>
    <xf numFmtId="0" fontId="9" fillId="3" borderId="0" xfId="0" applyFont="1" applyFill="1" applyBorder="1" applyAlignment="1" applyProtection="1">
      <alignment horizontal="right" vertical="center"/>
      <protection locked="0" hidden="1"/>
    </xf>
    <xf numFmtId="164" fontId="6" fillId="3" borderId="10" xfId="0" applyNumberFormat="1" applyFont="1" applyFill="1" applyBorder="1" applyAlignment="1" applyProtection="1">
      <alignment horizontal="left" wrapText="1"/>
      <protection locked="0" hidden="1"/>
    </xf>
    <xf numFmtId="164" fontId="6" fillId="3" borderId="12" xfId="0" applyNumberFormat="1" applyFont="1" applyFill="1" applyBorder="1" applyAlignment="1" applyProtection="1">
      <alignment horizontal="left" wrapText="1"/>
      <protection locked="0" hidden="1"/>
    </xf>
    <xf numFmtId="164" fontId="6" fillId="3" borderId="9" xfId="0" applyNumberFormat="1" applyFont="1" applyFill="1" applyBorder="1" applyAlignment="1" applyProtection="1">
      <alignment horizontal="left" wrapText="1"/>
      <protection locked="0" hidden="1"/>
    </xf>
    <xf numFmtId="0" fontId="6" fillId="3" borderId="10" xfId="0" applyFont="1" applyFill="1" applyBorder="1" applyAlignment="1" applyProtection="1">
      <alignment horizontal="left"/>
      <protection locked="0" hidden="1"/>
    </xf>
    <xf numFmtId="0" fontId="6" fillId="3" borderId="12" xfId="0" applyFont="1" applyFill="1" applyBorder="1" applyAlignment="1" applyProtection="1">
      <alignment horizontal="left"/>
      <protection locked="0" hidden="1"/>
    </xf>
    <xf numFmtId="0" fontId="6" fillId="3" borderId="9" xfId="0" applyFont="1" applyFill="1" applyBorder="1" applyAlignment="1" applyProtection="1">
      <alignment horizontal="left"/>
      <protection locked="0" hidden="1"/>
    </xf>
    <xf numFmtId="171" fontId="7" fillId="3" borderId="5" xfId="0" applyNumberFormat="1" applyFont="1" applyFill="1" applyBorder="1" applyAlignment="1" applyProtection="1">
      <alignment horizontal="right" vertical="center" indent="3"/>
      <protection locked="0" hidden="1"/>
    </xf>
    <xf numFmtId="0" fontId="3" fillId="3" borderId="0" xfId="0" applyFont="1" applyFill="1" applyBorder="1" applyAlignment="1" applyProtection="1">
      <alignment horizontal="center" vertical="center"/>
      <protection locked="0" hidden="1"/>
    </xf>
    <xf numFmtId="0" fontId="6" fillId="3" borderId="0" xfId="0" applyFont="1" applyFill="1" applyBorder="1" applyAlignment="1" applyProtection="1">
      <alignment horizontal="center" vertical="center"/>
      <protection locked="0" hidden="1"/>
    </xf>
    <xf numFmtId="168" fontId="6" fillId="4" borderId="6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8" xfId="2" applyNumberFormat="1" applyFont="1" applyFill="1" applyBorder="1" applyAlignment="1" applyProtection="1">
      <alignment horizontal="center" vertical="center" shrinkToFit="1"/>
      <protection locked="0" hidden="1"/>
    </xf>
    <xf numFmtId="49" fontId="6" fillId="3" borderId="2" xfId="0" applyNumberFormat="1" applyFont="1" applyFill="1" applyBorder="1" applyAlignment="1" applyProtection="1">
      <alignment horizontal="center" vertical="center"/>
      <protection locked="0" hidden="1"/>
    </xf>
    <xf numFmtId="49" fontId="6" fillId="3" borderId="3" xfId="0" applyNumberFormat="1" applyFont="1" applyFill="1" applyBorder="1" applyAlignment="1" applyProtection="1">
      <alignment horizontal="center" vertical="center"/>
      <protection locked="0" hidden="1"/>
    </xf>
    <xf numFmtId="0" fontId="10" fillId="3" borderId="0" xfId="0" quotePrefix="1" applyFont="1" applyFill="1" applyBorder="1" applyAlignment="1" applyProtection="1">
      <alignment horizontal="center" vertical="center"/>
      <protection locked="0" hidden="1"/>
    </xf>
    <xf numFmtId="164" fontId="6" fillId="3" borderId="5" xfId="0" applyNumberFormat="1" applyFont="1" applyFill="1" applyBorder="1" applyAlignment="1" applyProtection="1">
      <alignment horizontal="center" vertical="center"/>
      <protection locked="0" hidden="1"/>
    </xf>
    <xf numFmtId="168" fontId="6" fillId="3" borderId="6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3" borderId="8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4" borderId="6" xfId="2" applyNumberFormat="1" applyFont="1" applyFill="1" applyBorder="1" applyAlignment="1" applyProtection="1">
      <alignment horizontal="center" shrinkToFit="1"/>
      <protection locked="0" hidden="1"/>
    </xf>
    <xf numFmtId="168" fontId="6" fillId="4" borderId="8" xfId="2" applyNumberFormat="1" applyFont="1" applyFill="1" applyBorder="1" applyAlignment="1" applyProtection="1">
      <alignment horizontal="center" shrinkToFit="1"/>
      <protection locked="0" hidden="1"/>
    </xf>
    <xf numFmtId="168" fontId="6" fillId="4" borderId="13" xfId="2" applyNumberFormat="1" applyFont="1" applyFill="1" applyBorder="1" applyAlignment="1" applyProtection="1">
      <alignment horizontal="center" shrinkToFit="1"/>
      <protection locked="0" hidden="1"/>
    </xf>
    <xf numFmtId="168" fontId="6" fillId="4" borderId="11" xfId="2" applyNumberFormat="1" applyFont="1" applyFill="1" applyBorder="1" applyAlignment="1" applyProtection="1">
      <alignment horizontal="center" shrinkToFit="1"/>
      <protection locked="0" hidden="1"/>
    </xf>
    <xf numFmtId="175" fontId="6" fillId="4" borderId="6" xfId="2" applyNumberFormat="1" applyFont="1" applyFill="1" applyBorder="1" applyAlignment="1" applyProtection="1">
      <alignment horizontal="center" vertical="center" shrinkToFit="1"/>
      <protection locked="0" hidden="1"/>
    </xf>
    <xf numFmtId="175" fontId="6" fillId="4" borderId="8" xfId="2" applyNumberFormat="1" applyFont="1" applyFill="1" applyBorder="1" applyAlignment="1" applyProtection="1">
      <alignment horizontal="center" vertical="center" shrinkToFit="1"/>
      <protection locked="0" hidden="1"/>
    </xf>
    <xf numFmtId="175" fontId="6" fillId="4" borderId="13" xfId="2" applyNumberFormat="1" applyFont="1" applyFill="1" applyBorder="1" applyAlignment="1" applyProtection="1">
      <alignment horizontal="center" vertical="center" shrinkToFit="1"/>
      <protection locked="0" hidden="1"/>
    </xf>
    <xf numFmtId="175" fontId="6" fillId="4" borderId="11" xfId="2" applyNumberFormat="1" applyFont="1" applyFill="1" applyBorder="1" applyAlignment="1" applyProtection="1">
      <alignment horizontal="center" vertical="center" shrinkToFit="1"/>
      <protection locked="0" hidden="1"/>
    </xf>
    <xf numFmtId="0" fontId="32" fillId="2" borderId="14" xfId="0" applyFont="1" applyFill="1" applyBorder="1" applyAlignment="1" applyProtection="1">
      <alignment horizontal="left" vertical="center" wrapText="1"/>
      <protection locked="0" hidden="1"/>
    </xf>
    <xf numFmtId="0" fontId="13" fillId="2" borderId="14" xfId="0" applyFont="1" applyFill="1" applyBorder="1" applyAlignment="1" applyProtection="1">
      <alignment horizontal="left" vertical="center" wrapText="1"/>
      <protection locked="0" hidden="1"/>
    </xf>
    <xf numFmtId="175" fontId="6" fillId="3" borderId="10" xfId="2" applyNumberFormat="1" applyFont="1" applyFill="1" applyBorder="1" applyAlignment="1" applyProtection="1">
      <alignment horizontal="center" vertical="center" shrinkToFit="1"/>
      <protection locked="0" hidden="1"/>
    </xf>
    <xf numFmtId="175" fontId="6" fillId="3" borderId="9" xfId="2" applyNumberFormat="1" applyFont="1" applyFill="1" applyBorder="1" applyAlignment="1" applyProtection="1">
      <alignment horizontal="center" vertical="center" shrinkToFit="1"/>
      <protection locked="0" hidden="1"/>
    </xf>
    <xf numFmtId="0" fontId="7" fillId="2" borderId="0" xfId="0" quotePrefix="1" applyFont="1" applyFill="1" applyBorder="1" applyAlignment="1" applyProtection="1">
      <alignment horizontal="left" vertical="center" wrapText="1"/>
      <protection locked="0" hidden="1"/>
    </xf>
    <xf numFmtId="0" fontId="6" fillId="2" borderId="0" xfId="0" applyFont="1" applyFill="1" applyBorder="1" applyAlignment="1" applyProtection="1">
      <alignment horizontal="left" vertical="center" wrapText="1"/>
      <protection locked="0" hidden="1"/>
    </xf>
    <xf numFmtId="0" fontId="12" fillId="2" borderId="14" xfId="0" applyFont="1" applyFill="1" applyBorder="1" applyAlignment="1" applyProtection="1">
      <alignment horizontal="left" vertical="center" wrapText="1"/>
      <protection locked="0" hidden="1"/>
    </xf>
    <xf numFmtId="175" fontId="6" fillId="4" borderId="2" xfId="2" applyNumberFormat="1" applyFont="1" applyFill="1" applyBorder="1" applyAlignment="1" applyProtection="1">
      <alignment horizontal="center" vertical="center" shrinkToFit="1"/>
      <protection locked="0" hidden="1"/>
    </xf>
    <xf numFmtId="175" fontId="6" fillId="4" borderId="3" xfId="2" applyNumberFormat="1" applyFont="1" applyFill="1" applyBorder="1" applyAlignment="1" applyProtection="1">
      <alignment horizontal="center" vertical="center" shrinkToFit="1"/>
      <protection locked="0" hidden="1"/>
    </xf>
    <xf numFmtId="168" fontId="6" fillId="2" borderId="14" xfId="0" applyNumberFormat="1" applyFont="1" applyFill="1" applyBorder="1" applyAlignment="1" applyProtection="1">
      <alignment horizontal="left" vertical="center" wrapText="1"/>
      <protection locked="0" hidden="1"/>
    </xf>
    <xf numFmtId="0" fontId="15" fillId="2" borderId="14" xfId="0" applyFont="1" applyFill="1" applyBorder="1" applyAlignment="1" applyProtection="1">
      <alignment horizontal="left" vertical="center" wrapText="1"/>
      <protection locked="0" hidden="1"/>
    </xf>
    <xf numFmtId="0" fontId="8" fillId="0" borderId="14" xfId="0" applyFont="1" applyBorder="1" applyAlignment="1" applyProtection="1">
      <protection locked="0" hidden="1"/>
    </xf>
    <xf numFmtId="0" fontId="6" fillId="2" borderId="14" xfId="0" applyFont="1" applyFill="1" applyBorder="1" applyAlignment="1" applyProtection="1">
      <alignment horizontal="left" vertical="center" wrapText="1"/>
      <protection locked="0" hidden="1"/>
    </xf>
    <xf numFmtId="168" fontId="6" fillId="2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6" borderId="14" xfId="0" applyFont="1" applyFill="1" applyBorder="1" applyAlignment="1" applyProtection="1">
      <alignment horizontal="left" vertical="center" wrapText="1"/>
      <protection locked="0" hidden="1"/>
    </xf>
    <xf numFmtId="168" fontId="6" fillId="3" borderId="6" xfId="0" applyNumberFormat="1" applyFont="1" applyFill="1" applyBorder="1" applyAlignment="1" applyProtection="1">
      <alignment horizontal="center"/>
      <protection locked="0"/>
    </xf>
    <xf numFmtId="168" fontId="6" fillId="3" borderId="7" xfId="0" applyNumberFormat="1" applyFont="1" applyFill="1" applyBorder="1" applyAlignment="1" applyProtection="1">
      <alignment horizontal="center"/>
      <protection locked="0"/>
    </xf>
    <xf numFmtId="168" fontId="6" fillId="3" borderId="8" xfId="0" applyNumberFormat="1" applyFont="1" applyFill="1" applyBorder="1" applyAlignment="1" applyProtection="1">
      <alignment horizontal="center"/>
      <protection locked="0"/>
    </xf>
    <xf numFmtId="175" fontId="6" fillId="4" borderId="10" xfId="0" applyNumberFormat="1" applyFont="1" applyFill="1" applyBorder="1" applyAlignment="1" applyProtection="1">
      <alignment horizontal="center"/>
      <protection hidden="1"/>
    </xf>
    <xf numFmtId="175" fontId="6" fillId="4" borderId="12" xfId="0" applyNumberFormat="1" applyFont="1" applyFill="1" applyBorder="1" applyAlignment="1" applyProtection="1">
      <alignment horizontal="center"/>
      <protection hidden="1"/>
    </xf>
    <xf numFmtId="175" fontId="6" fillId="4" borderId="9" xfId="0" applyNumberFormat="1" applyFont="1" applyFill="1" applyBorder="1" applyAlignment="1" applyProtection="1">
      <alignment horizontal="center"/>
      <protection hidden="1"/>
    </xf>
    <xf numFmtId="174" fontId="6" fillId="3" borderId="14" xfId="0" applyNumberFormat="1" applyFont="1" applyFill="1" applyBorder="1" applyProtection="1">
      <protection hidden="1"/>
    </xf>
    <xf numFmtId="174" fontId="6" fillId="3" borderId="0" xfId="0" applyNumberFormat="1" applyFont="1" applyFill="1" applyBorder="1" applyProtection="1">
      <protection hidden="1"/>
    </xf>
    <xf numFmtId="173" fontId="6" fillId="4" borderId="0" xfId="0" applyNumberFormat="1" applyFont="1" applyFill="1" applyBorder="1" applyAlignment="1" applyProtection="1">
      <alignment horizontal="left" vertical="center" wrapText="1"/>
      <protection hidden="1"/>
    </xf>
    <xf numFmtId="173" fontId="6" fillId="4" borderId="18" xfId="0" applyNumberFormat="1" applyFont="1" applyFill="1" applyBorder="1" applyAlignment="1" applyProtection="1">
      <alignment horizontal="left" vertical="center" wrapText="1"/>
      <protection hidden="1"/>
    </xf>
    <xf numFmtId="0" fontId="6" fillId="3" borderId="7" xfId="0" applyFont="1" applyFill="1" applyBorder="1" applyAlignment="1" applyProtection="1">
      <alignment horizontal="left" vertical="center" wrapText="1"/>
      <protection hidden="1"/>
    </xf>
    <xf numFmtId="0" fontId="6" fillId="3" borderId="8" xfId="0" applyFont="1" applyFill="1" applyBorder="1" applyAlignment="1" applyProtection="1">
      <alignment horizontal="left" vertical="center" wrapText="1"/>
      <protection hidden="1"/>
    </xf>
    <xf numFmtId="49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49" fontId="6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 indent="1"/>
      <protection hidden="1"/>
    </xf>
    <xf numFmtId="0" fontId="15" fillId="2" borderId="0" xfId="0" applyFont="1" applyFill="1" applyBorder="1" applyAlignment="1" applyProtection="1">
      <alignment horizontal="left" vertical="center" wrapText="1"/>
      <protection hidden="1"/>
    </xf>
    <xf numFmtId="171" fontId="13" fillId="3" borderId="13" xfId="0" applyNumberFormat="1" applyFont="1" applyFill="1" applyBorder="1" applyAlignment="1" applyProtection="1">
      <alignment horizontal="center" vertical="center"/>
      <protection hidden="1"/>
    </xf>
    <xf numFmtId="171" fontId="13" fillId="3" borderId="5" xfId="0" applyNumberFormat="1" applyFont="1" applyFill="1" applyBorder="1" applyAlignment="1" applyProtection="1">
      <alignment horizontal="center" vertical="center"/>
      <protection hidden="1"/>
    </xf>
    <xf numFmtId="171" fontId="13" fillId="3" borderId="11" xfId="0" applyNumberFormat="1" applyFont="1" applyFill="1" applyBorder="1" applyAlignment="1" applyProtection="1">
      <alignment horizontal="center" vertical="center"/>
      <protection hidden="1"/>
    </xf>
    <xf numFmtId="168" fontId="6" fillId="3" borderId="6" xfId="0" applyNumberFormat="1" applyFont="1" applyFill="1" applyBorder="1" applyProtection="1">
      <protection hidden="1"/>
    </xf>
    <xf numFmtId="168" fontId="6" fillId="3" borderId="7" xfId="0" applyNumberFormat="1" applyFont="1" applyFill="1" applyBorder="1" applyProtection="1">
      <protection hidden="1"/>
    </xf>
    <xf numFmtId="168" fontId="6" fillId="3" borderId="8" xfId="0" applyNumberFormat="1" applyFont="1" applyFill="1" applyBorder="1" applyProtection="1">
      <protection hidden="1"/>
    </xf>
    <xf numFmtId="0" fontId="6" fillId="3" borderId="2" xfId="0" applyFont="1" applyFill="1" applyBorder="1" applyAlignment="1" applyProtection="1">
      <alignment horizontal="left" vertical="center" wrapText="1" indent="1"/>
      <protection hidden="1"/>
    </xf>
    <xf numFmtId="0" fontId="13" fillId="3" borderId="6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171" fontId="13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  <xf numFmtId="0" fontId="6" fillId="3" borderId="3" xfId="0" applyFont="1" applyFill="1" applyBorder="1" applyAlignment="1" applyProtection="1">
      <alignment horizontal="left" vertical="center" wrapText="1" indent="1"/>
      <protection hidden="1"/>
    </xf>
    <xf numFmtId="175" fontId="6" fillId="3" borderId="13" xfId="0" applyNumberFormat="1" applyFont="1" applyFill="1" applyBorder="1" applyAlignment="1" applyProtection="1">
      <alignment horizontal="center"/>
      <protection locked="0"/>
    </xf>
    <xf numFmtId="175" fontId="6" fillId="3" borderId="5" xfId="0" applyNumberFormat="1" applyFont="1" applyFill="1" applyBorder="1" applyAlignment="1" applyProtection="1">
      <alignment horizontal="center"/>
      <protection locked="0"/>
    </xf>
    <xf numFmtId="175" fontId="6" fillId="3" borderId="11" xfId="0" applyNumberFormat="1" applyFont="1" applyFill="1" applyBorder="1" applyAlignment="1" applyProtection="1">
      <alignment horizontal="center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hidden="1"/>
    </xf>
    <xf numFmtId="0" fontId="6" fillId="3" borderId="13" xfId="0" applyFont="1" applyFill="1" applyBorder="1" applyAlignment="1" applyProtection="1">
      <alignment horizontal="left" vertical="center" wrapText="1"/>
      <protection hidden="1"/>
    </xf>
    <xf numFmtId="0" fontId="6" fillId="3" borderId="5" xfId="0" applyFont="1" applyFill="1" applyBorder="1" applyAlignment="1" applyProtection="1">
      <alignment horizontal="left" vertical="center" wrapText="1"/>
      <protection hidden="1"/>
    </xf>
    <xf numFmtId="173" fontId="6" fillId="4" borderId="5" xfId="0" applyNumberFormat="1" applyFont="1" applyFill="1" applyBorder="1" applyAlignment="1" applyProtection="1">
      <alignment horizontal="left" vertical="center" wrapText="1"/>
      <protection hidden="1"/>
    </xf>
    <xf numFmtId="173" fontId="6" fillId="4" borderId="1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left" vertical="center" wrapText="1"/>
    </xf>
    <xf numFmtId="168" fontId="6" fillId="3" borderId="6" xfId="0" applyNumberFormat="1" applyFont="1" applyFill="1" applyBorder="1" applyAlignment="1" applyProtection="1">
      <alignment horizontal="center" vertical="center" wrapText="1"/>
      <protection hidden="1"/>
    </xf>
    <xf numFmtId="168" fontId="6" fillId="3" borderId="7" xfId="0" applyNumberFormat="1" applyFont="1" applyFill="1" applyBorder="1" applyAlignment="1" applyProtection="1">
      <alignment horizontal="center" vertical="center" wrapText="1"/>
      <protection hidden="1"/>
    </xf>
    <xf numFmtId="168" fontId="6" fillId="3" borderId="8" xfId="0" applyNumberFormat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Border="1" applyAlignment="1" applyProtection="1">
      <alignment horizontal="right" vertical="center" wrapText="1"/>
      <protection hidden="1"/>
    </xf>
    <xf numFmtId="0" fontId="9" fillId="3" borderId="0" xfId="0" quotePrefix="1" applyFont="1" applyFill="1" applyBorder="1" applyAlignment="1" applyProtection="1">
      <alignment horizontal="right" vertical="center" wrapText="1"/>
      <protection hidden="1"/>
    </xf>
    <xf numFmtId="171" fontId="7" fillId="3" borderId="5" xfId="0" applyNumberFormat="1" applyFont="1" applyFill="1" applyBorder="1" applyAlignment="1" applyProtection="1">
      <alignment horizontal="left" vertical="center" shrinkToFit="1"/>
      <protection hidden="1"/>
    </xf>
    <xf numFmtId="1" fontId="6" fillId="3" borderId="10" xfId="0" applyNumberFormat="1" applyFont="1" applyFill="1" applyBorder="1" applyAlignment="1" applyProtection="1">
      <alignment horizontal="left" wrapText="1"/>
      <protection hidden="1"/>
    </xf>
    <xf numFmtId="1" fontId="6" fillId="3" borderId="12" xfId="0" applyNumberFormat="1" applyFont="1" applyFill="1" applyBorder="1" applyAlignment="1" applyProtection="1">
      <alignment horizontal="left" wrapText="1"/>
      <protection hidden="1"/>
    </xf>
    <xf numFmtId="1" fontId="6" fillId="3" borderId="9" xfId="0" applyNumberFormat="1" applyFont="1" applyFill="1" applyBorder="1" applyAlignment="1" applyProtection="1">
      <alignment horizontal="left" wrapText="1"/>
      <protection hidden="1"/>
    </xf>
    <xf numFmtId="0" fontId="13" fillId="3" borderId="13" xfId="0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hidden="1"/>
    </xf>
    <xf numFmtId="49" fontId="24" fillId="2" borderId="14" xfId="0" applyNumberFormat="1" applyFont="1" applyFill="1" applyBorder="1" applyAlignment="1" applyProtection="1">
      <alignment horizontal="left" vertical="center" wrapText="1"/>
      <protection hidden="1"/>
    </xf>
    <xf numFmtId="49" fontId="24" fillId="2" borderId="0" xfId="0" applyNumberFormat="1" applyFont="1" applyFill="1" applyBorder="1" applyAlignment="1" applyProtection="1">
      <alignment horizontal="left" vertical="center" wrapText="1"/>
      <protection hidden="1"/>
    </xf>
    <xf numFmtId="0" fontId="16" fillId="2" borderId="14" xfId="0" applyFont="1" applyFill="1" applyBorder="1" applyAlignment="1" applyProtection="1">
      <alignment horizontal="left"/>
      <protection hidden="1"/>
    </xf>
    <xf numFmtId="0" fontId="16" fillId="2" borderId="0" xfId="0" applyFont="1" applyFill="1" applyAlignment="1" applyProtection="1">
      <alignment horizontal="left"/>
      <protection hidden="1"/>
    </xf>
    <xf numFmtId="0" fontId="16" fillId="2" borderId="0" xfId="0" applyFont="1" applyFill="1" applyBorder="1" applyAlignment="1" applyProtection="1">
      <alignment horizontal="left"/>
      <protection hidden="1"/>
    </xf>
    <xf numFmtId="0" fontId="16" fillId="2" borderId="14" xfId="0" applyFont="1" applyFill="1" applyBorder="1" applyAlignment="1" applyProtection="1">
      <alignment horizontal="left" shrinkToFit="1"/>
      <protection hidden="1"/>
    </xf>
    <xf numFmtId="0" fontId="16" fillId="2" borderId="0" xfId="0" applyFont="1" applyFill="1" applyBorder="1" applyAlignment="1" applyProtection="1">
      <alignment horizontal="left" shrinkToFit="1"/>
      <protection hidden="1"/>
    </xf>
    <xf numFmtId="168" fontId="6" fillId="3" borderId="6" xfId="0" applyNumberFormat="1" applyFont="1" applyFill="1" applyBorder="1" applyAlignment="1" applyProtection="1">
      <alignment horizontal="center" vertical="center"/>
      <protection locked="0"/>
    </xf>
    <xf numFmtId="168" fontId="6" fillId="3" borderId="7" xfId="0" applyNumberFormat="1" applyFont="1" applyFill="1" applyBorder="1" applyAlignment="1" applyProtection="1">
      <alignment horizontal="center" vertical="center"/>
      <protection locked="0"/>
    </xf>
    <xf numFmtId="168" fontId="6" fillId="3" borderId="8" xfId="0" applyNumberFormat="1" applyFont="1" applyFill="1" applyBorder="1" applyAlignment="1" applyProtection="1">
      <alignment horizontal="center" vertical="center"/>
      <protection locked="0"/>
    </xf>
    <xf numFmtId="168" fontId="6" fillId="4" borderId="6" xfId="0" applyNumberFormat="1" applyFont="1" applyFill="1" applyBorder="1" applyAlignment="1" applyProtection="1">
      <alignment horizontal="center" vertical="center"/>
      <protection hidden="1"/>
    </xf>
    <xf numFmtId="168" fontId="6" fillId="4" borderId="7" xfId="0" applyNumberFormat="1" applyFont="1" applyFill="1" applyBorder="1" applyAlignment="1" applyProtection="1">
      <alignment horizontal="center" vertical="center"/>
      <protection hidden="1"/>
    </xf>
    <xf numFmtId="168" fontId="6" fillId="4" borderId="8" xfId="0" applyNumberFormat="1" applyFont="1" applyFill="1" applyBorder="1" applyAlignment="1" applyProtection="1">
      <alignment horizontal="center" vertical="center"/>
      <protection hidden="1"/>
    </xf>
    <xf numFmtId="168" fontId="6" fillId="4" borderId="13" xfId="0" applyNumberFormat="1" applyFont="1" applyFill="1" applyBorder="1" applyAlignment="1" applyProtection="1">
      <alignment horizontal="center" vertical="center"/>
      <protection hidden="1"/>
    </xf>
    <xf numFmtId="168" fontId="6" fillId="4" borderId="5" xfId="0" applyNumberFormat="1" applyFont="1" applyFill="1" applyBorder="1" applyAlignment="1" applyProtection="1">
      <alignment horizontal="center" vertical="center"/>
      <protection hidden="1"/>
    </xf>
    <xf numFmtId="168" fontId="6" fillId="4" borderId="11" xfId="0" applyNumberFormat="1" applyFont="1" applyFill="1" applyBorder="1" applyAlignment="1" applyProtection="1">
      <alignment horizontal="center" vertical="center"/>
      <protection hidden="1"/>
    </xf>
    <xf numFmtId="0" fontId="18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2" fillId="8" borderId="1" xfId="0" applyFont="1" applyFill="1" applyBorder="1" applyAlignment="1" applyProtection="1">
      <alignment horizontal="left" vertical="center" wrapText="1"/>
      <protection locked="0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167" fontId="6" fillId="9" borderId="10" xfId="0" applyNumberFormat="1" applyFont="1" applyFill="1" applyBorder="1" applyAlignment="1" applyProtection="1">
      <alignment horizontal="left" vertical="center" wrapText="1"/>
      <protection locked="0"/>
    </xf>
    <xf numFmtId="167" fontId="6" fillId="9" borderId="12" xfId="0" applyNumberFormat="1" applyFont="1" applyFill="1" applyBorder="1" applyAlignment="1" applyProtection="1">
      <alignment horizontal="left" vertical="center" wrapText="1"/>
      <protection locked="0"/>
    </xf>
    <xf numFmtId="167" fontId="6" fillId="9" borderId="9" xfId="0" applyNumberFormat="1" applyFont="1" applyFill="1" applyBorder="1" applyAlignment="1" applyProtection="1">
      <alignment horizontal="left" vertical="center" wrapText="1"/>
      <protection locked="0"/>
    </xf>
    <xf numFmtId="167" fontId="6" fillId="8" borderId="10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9" xfId="0" applyNumberFormat="1" applyFont="1" applyBorder="1" applyAlignment="1" applyProtection="1">
      <alignment horizontal="center" vertical="center" wrapText="1"/>
      <protection locked="0"/>
    </xf>
    <xf numFmtId="167" fontId="18" fillId="7" borderId="0" xfId="0" applyNumberFormat="1" applyFont="1" applyFill="1" applyBorder="1" applyAlignment="1" applyProtection="1">
      <alignment horizontal="left" vertical="center" wrapText="1"/>
      <protection locked="0"/>
    </xf>
    <xf numFmtId="167" fontId="6" fillId="9" borderId="1" xfId="0" applyNumberFormat="1" applyFont="1" applyFill="1" applyBorder="1" applyAlignment="1" applyProtection="1">
      <alignment horizontal="center" vertical="center" wrapText="1"/>
      <protection locked="0"/>
    </xf>
    <xf numFmtId="14" fontId="6" fillId="8" borderId="10" xfId="0" applyNumberFormat="1" applyFont="1" applyFill="1" applyBorder="1" applyAlignment="1" applyProtection="1">
      <alignment horizontal="center" vertical="center" wrapText="1"/>
      <protection locked="0"/>
    </xf>
    <xf numFmtId="14" fontId="6" fillId="8" borderId="12" xfId="0" applyNumberFormat="1" applyFont="1" applyFill="1" applyBorder="1" applyAlignment="1" applyProtection="1">
      <alignment horizontal="center" vertical="center" wrapText="1"/>
      <protection locked="0"/>
    </xf>
    <xf numFmtId="14" fontId="6" fillId="8" borderId="9" xfId="0" applyNumberFormat="1" applyFont="1" applyFill="1" applyBorder="1" applyAlignment="1" applyProtection="1">
      <alignment horizontal="center" vertical="center" wrapText="1"/>
      <protection locked="0"/>
    </xf>
    <xf numFmtId="167" fontId="18" fillId="7" borderId="12" xfId="0" applyNumberFormat="1" applyFont="1" applyFill="1" applyBorder="1" applyAlignment="1" applyProtection="1">
      <alignment horizontal="left" vertical="center" wrapText="1"/>
      <protection locked="0"/>
    </xf>
    <xf numFmtId="167" fontId="6" fillId="9" borderId="1" xfId="0" applyNumberFormat="1" applyFont="1" applyFill="1" applyBorder="1" applyAlignment="1" applyProtection="1">
      <alignment horizontal="left" vertical="center" wrapText="1"/>
      <protection locked="0"/>
    </xf>
    <xf numFmtId="167" fontId="18" fillId="7" borderId="7" xfId="0" applyNumberFormat="1" applyFont="1" applyFill="1" applyBorder="1" applyAlignment="1" applyProtection="1">
      <alignment horizontal="left" vertical="center" wrapText="1"/>
      <protection locked="0"/>
    </xf>
    <xf numFmtId="167" fontId="6" fillId="9" borderId="10" xfId="0" applyNumberFormat="1" applyFont="1" applyFill="1" applyBorder="1" applyAlignment="1" applyProtection="1">
      <alignment horizontal="center" vertical="center" wrapText="1"/>
      <protection locked="0"/>
    </xf>
    <xf numFmtId="167" fontId="6" fillId="9" borderId="12" xfId="0" applyNumberFormat="1" applyFont="1" applyFill="1" applyBorder="1" applyAlignment="1" applyProtection="1">
      <alignment horizontal="center" vertical="center" wrapText="1"/>
      <protection locked="0"/>
    </xf>
    <xf numFmtId="167" fontId="6" fillId="9" borderId="9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vertical="center"/>
    </xf>
    <xf numFmtId="14" fontId="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18" fillId="0" borderId="12" xfId="0" applyFont="1" applyBorder="1" applyAlignment="1">
      <alignment horizontal="left" vertical="center" wrapText="1"/>
    </xf>
    <xf numFmtId="0" fontId="40" fillId="0" borderId="12" xfId="0" applyFont="1" applyBorder="1" applyAlignment="1">
      <alignment vertical="center"/>
    </xf>
    <xf numFmtId="0" fontId="6" fillId="0" borderId="9" xfId="0" applyFont="1" applyBorder="1" applyAlignment="1" applyProtection="1">
      <alignment vertical="center"/>
      <protection locked="0"/>
    </xf>
    <xf numFmtId="0" fontId="18" fillId="0" borderId="7" xfId="0" applyFont="1" applyBorder="1" applyAlignment="1">
      <alignment horizontal="left" vertical="center" wrapText="1"/>
    </xf>
    <xf numFmtId="0" fontId="40" fillId="0" borderId="7" xfId="0" applyFont="1" applyBorder="1" applyAlignment="1">
      <alignment horizontal="left" vertical="center" wrapText="1"/>
    </xf>
    <xf numFmtId="0" fontId="40" fillId="0" borderId="5" xfId="0" applyFont="1" applyBorder="1" applyAlignment="1">
      <alignment vertical="center"/>
    </xf>
    <xf numFmtId="49" fontId="6" fillId="8" borderId="10" xfId="0" applyNumberFormat="1" applyFont="1" applyFill="1" applyBorder="1" applyAlignment="1" applyProtection="1">
      <alignment horizontal="left" vertical="center" wrapText="1" shrinkToFit="1"/>
      <protection locked="0"/>
    </xf>
    <xf numFmtId="49" fontId="6" fillId="8" borderId="12" xfId="0" applyNumberFormat="1" applyFont="1" applyFill="1" applyBorder="1" applyAlignment="1" applyProtection="1">
      <alignment horizontal="left" vertical="center" wrapText="1" shrinkToFit="1"/>
      <protection locked="0"/>
    </xf>
    <xf numFmtId="49" fontId="6" fillId="8" borderId="9" xfId="0" applyNumberFormat="1" applyFont="1" applyFill="1" applyBorder="1" applyAlignment="1" applyProtection="1">
      <alignment horizontal="left" vertical="center" wrapText="1" shrinkToFit="1"/>
      <protection locked="0"/>
    </xf>
    <xf numFmtId="0" fontId="40" fillId="8" borderId="0" xfId="0" applyFont="1" applyFill="1" applyAlignment="1" applyProtection="1">
      <alignment horizontal="center"/>
      <protection locked="0"/>
    </xf>
    <xf numFmtId="0" fontId="40" fillId="0" borderId="7" xfId="0" applyFont="1" applyBorder="1" applyAlignment="1">
      <alignment horizontal="center"/>
    </xf>
    <xf numFmtId="0" fontId="40" fillId="0" borderId="0" xfId="0" applyFont="1" applyAlignment="1">
      <alignment horizontal="left" vertical="justify"/>
    </xf>
    <xf numFmtId="0" fontId="6" fillId="0" borderId="5" xfId="0" applyFont="1" applyBorder="1" applyAlignment="1">
      <alignment horizontal="center"/>
    </xf>
    <xf numFmtId="49" fontId="40" fillId="8" borderId="0" xfId="0" applyNumberFormat="1" applyFont="1" applyFill="1" applyAlignment="1" applyProtection="1">
      <alignment horizontal="center" wrapText="1" shrinkToFit="1"/>
      <protection locked="0"/>
    </xf>
  </cellXfs>
  <cellStyles count="4">
    <cellStyle name="Обычный" xfId="0" builtinId="0"/>
    <cellStyle name="Обычный 2" xfId="3"/>
    <cellStyle name="Обычный_Формы" xfId="1"/>
    <cellStyle name="Финансовый" xfId="2" builtinId="3"/>
  </cellStyles>
  <dxfs count="26"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indexed="22"/>
      </font>
      <fill>
        <patternFill patternType="solid">
          <bgColor indexed="22"/>
        </patternFill>
      </fill>
    </dxf>
    <dxf>
      <font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indexed="16"/>
      </font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lor auto="1"/>
      </font>
      <fill>
        <patternFill>
          <bgColor rgb="FFFFFF00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indexed="41"/>
      </font>
    </dxf>
    <dxf>
      <font>
        <condense val="0"/>
        <extend val="0"/>
        <color indexed="41"/>
      </font>
    </dxf>
    <dxf>
      <font>
        <condense val="0"/>
        <extend val="0"/>
        <color indexed="41"/>
      </font>
    </dxf>
    <dxf>
      <font>
        <condense val="0"/>
        <extend val="0"/>
        <color indexed="41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4552950</xdr:colOff>
      <xdr:row>4</xdr:row>
      <xdr:rowOff>390525</xdr:rowOff>
    </xdr:from>
    <xdr:to>
      <xdr:col>0</xdr:col>
      <xdr:colOff>4810125</xdr:colOff>
      <xdr:row>4</xdr:row>
      <xdr:rowOff>657225</xdr:rowOff>
    </xdr:to>
    <xdr:pic>
      <xdr:nvPicPr>
        <xdr:cNvPr id="4610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876675"/>
          <a:ext cx="2571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5029200</xdr:colOff>
      <xdr:row>4</xdr:row>
      <xdr:rowOff>371475</xdr:rowOff>
    </xdr:from>
    <xdr:to>
      <xdr:col>0</xdr:col>
      <xdr:colOff>5286375</xdr:colOff>
      <xdr:row>4</xdr:row>
      <xdr:rowOff>638175</xdr:rowOff>
    </xdr:to>
    <xdr:pic>
      <xdr:nvPicPr>
        <xdr:cNvPr id="4610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3857625"/>
          <a:ext cx="2571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47625</xdr:colOff>
      <xdr:row>6</xdr:row>
      <xdr:rowOff>66675</xdr:rowOff>
    </xdr:from>
    <xdr:to>
      <xdr:col>12</xdr:col>
      <xdr:colOff>95250</xdr:colOff>
      <xdr:row>8</xdr:row>
      <xdr:rowOff>152400</xdr:rowOff>
    </xdr:to>
    <xdr:sp macro="" textlink="">
      <xdr:nvSpPr>
        <xdr:cNvPr id="46091" name="Rectangle 21"/>
        <xdr:cNvSpPr>
          <a:spLocks noChangeArrowheads="1"/>
        </xdr:cNvSpPr>
      </xdr:nvSpPr>
      <xdr:spPr bwMode="auto">
        <a:xfrm>
          <a:off x="6153150" y="4705350"/>
          <a:ext cx="6143625" cy="2771775"/>
        </a:xfrm>
        <a:prstGeom prst="rect">
          <a:avLst/>
        </a:prstGeom>
        <a:solidFill>
          <a:srgbClr val="FFFFFF"/>
        </a:solidFill>
        <a:ln w="57150" cmpd="thinThick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Примечание: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000" b="0" i="0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Если кнопки не срабатывают.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Необходимо снять  высокую защиту  макросов, для этого: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FF"/>
              </a:solidFill>
              <a:latin typeface="Times New Roman"/>
              <a:cs typeface="Times New Roman"/>
            </a:rPr>
            <a:t>В Excel-2003: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выбрать команду "Сервис" → "Параметры" 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В выпадающем окне выбрать "Безопасность"  → "Безопасность макросов"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Если стоит высокий или очень высокий уровень безопасности ,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то отметить среднюю или низкую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Нажать "Ок" , еще раз "Ок".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Закрыть файл, сохранив все внесенные изменения, и открыть его еще раз.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FF"/>
              </a:solidFill>
              <a:latin typeface="Times New Roman"/>
              <a:cs typeface="Times New Roman"/>
            </a:rPr>
            <a:t>В Excel-2007: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выбрать кнопку "Office"  → "Параметры Excel"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Центр управления безопасностью  →  Параметры центра управления безопасностью  → Параметры макросов  →  Включить все макросы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Закройте файл и откройте его еще раз. На страницах, где используются макросы, вкладка "Надстройки" будет отображена.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29</xdr:row>
      <xdr:rowOff>9525</xdr:rowOff>
    </xdr:from>
    <xdr:ext cx="6498126" cy="9343949"/>
    <xdr:pic>
      <xdr:nvPicPr>
        <xdr:cNvPr id="2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4155400"/>
          <a:ext cx="6498126" cy="93439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  <pageSetUpPr fitToPage="1"/>
  </sheetPr>
  <dimension ref="A1:L38"/>
  <sheetViews>
    <sheetView topLeftCell="A10" zoomScaleNormal="100" zoomScaleSheetLayoutView="100" workbookViewId="0"/>
  </sheetViews>
  <sheetFormatPr defaultRowHeight="12.75" x14ac:dyDescent="0.2"/>
  <cols>
    <col min="1" max="1" width="82.42578125" style="1" customWidth="1"/>
    <col min="2" max="16384" width="9.140625" style="1"/>
  </cols>
  <sheetData>
    <row r="1" spans="1:12" ht="44.25" customHeight="1" x14ac:dyDescent="0.2">
      <c r="A1" s="156" t="s">
        <v>198</v>
      </c>
      <c r="C1" s="307" t="s">
        <v>61</v>
      </c>
      <c r="D1" s="307"/>
      <c r="E1" s="307"/>
      <c r="F1" s="307"/>
      <c r="G1" s="307"/>
      <c r="H1" s="307"/>
      <c r="I1" s="307"/>
      <c r="J1" s="307"/>
      <c r="K1" s="307"/>
      <c r="L1" s="307"/>
    </row>
    <row r="2" spans="1:12" ht="159.75" customHeight="1" x14ac:dyDescent="0.2">
      <c r="A2" s="44" t="s">
        <v>140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</row>
    <row r="3" spans="1:12" ht="35.25" customHeight="1" x14ac:dyDescent="0.2">
      <c r="A3" s="14" t="s">
        <v>135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</row>
    <row r="4" spans="1:12" ht="35.25" customHeight="1" x14ac:dyDescent="0.2">
      <c r="A4" s="14" t="s">
        <v>136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</row>
    <row r="5" spans="1:12" ht="58.5" customHeight="1" x14ac:dyDescent="0.2">
      <c r="A5" s="15" t="s">
        <v>146</v>
      </c>
      <c r="C5" s="308" t="s">
        <v>178</v>
      </c>
      <c r="D5" s="308"/>
      <c r="E5" s="308"/>
      <c r="F5" s="308"/>
      <c r="G5" s="308"/>
      <c r="H5" s="308"/>
      <c r="I5" s="308"/>
      <c r="J5" s="308"/>
      <c r="K5" s="308"/>
      <c r="L5" s="308"/>
    </row>
    <row r="6" spans="1:12" ht="32.25" customHeight="1" x14ac:dyDescent="0.2">
      <c r="A6" s="14" t="s">
        <v>172</v>
      </c>
      <c r="C6" s="308"/>
      <c r="D6" s="308"/>
      <c r="E6" s="308"/>
      <c r="F6" s="308"/>
      <c r="G6" s="308"/>
      <c r="H6" s="308"/>
      <c r="I6" s="308"/>
      <c r="J6" s="308"/>
      <c r="K6" s="308"/>
      <c r="L6" s="308"/>
    </row>
    <row r="7" spans="1:12" ht="123" customHeight="1" x14ac:dyDescent="0.2">
      <c r="A7" s="44" t="s">
        <v>137</v>
      </c>
      <c r="C7" s="149"/>
    </row>
    <row r="8" spans="1:12" ht="88.5" customHeight="1" x14ac:dyDescent="0.2">
      <c r="A8" s="15" t="s">
        <v>138</v>
      </c>
    </row>
    <row r="9" spans="1:12" ht="33" customHeight="1" x14ac:dyDescent="0.2">
      <c r="A9" s="14" t="s">
        <v>173</v>
      </c>
    </row>
    <row r="10" spans="1:12" ht="111" customHeight="1" x14ac:dyDescent="0.2">
      <c r="A10" s="43" t="s">
        <v>179</v>
      </c>
    </row>
    <row r="11" spans="1:12" ht="49.5" customHeight="1" x14ac:dyDescent="0.2">
      <c r="A11" s="148" t="s">
        <v>133</v>
      </c>
    </row>
    <row r="12" spans="1:12" ht="81" customHeight="1" x14ac:dyDescent="0.2">
      <c r="A12" s="14" t="s">
        <v>174</v>
      </c>
    </row>
    <row r="13" spans="1:12" ht="105.75" customHeight="1" x14ac:dyDescent="0.2">
      <c r="A13" s="14" t="s">
        <v>139</v>
      </c>
    </row>
    <row r="14" spans="1:12" ht="15" x14ac:dyDescent="0.2">
      <c r="A14" s="13"/>
    </row>
    <row r="15" spans="1:12" ht="15" x14ac:dyDescent="0.2">
      <c r="A15" s="13"/>
    </row>
    <row r="16" spans="1:12" ht="15" x14ac:dyDescent="0.2">
      <c r="A16" s="13"/>
    </row>
    <row r="17" spans="1:1" ht="15" x14ac:dyDescent="0.2">
      <c r="A17" s="13"/>
    </row>
    <row r="18" spans="1:1" ht="15" x14ac:dyDescent="0.2">
      <c r="A18" s="13"/>
    </row>
    <row r="19" spans="1:1" ht="15" x14ac:dyDescent="0.2">
      <c r="A19" s="13"/>
    </row>
    <row r="20" spans="1:1" ht="15" x14ac:dyDescent="0.2">
      <c r="A20" s="13"/>
    </row>
    <row r="21" spans="1:1" ht="15" x14ac:dyDescent="0.2">
      <c r="A21" s="13"/>
    </row>
    <row r="22" spans="1:1" ht="15" x14ac:dyDescent="0.2">
      <c r="A22" s="13"/>
    </row>
    <row r="23" spans="1:1" ht="15" x14ac:dyDescent="0.2">
      <c r="A23" s="13"/>
    </row>
    <row r="24" spans="1:1" ht="15" x14ac:dyDescent="0.2">
      <c r="A24" s="13"/>
    </row>
    <row r="25" spans="1:1" ht="15" x14ac:dyDescent="0.2">
      <c r="A25" s="13"/>
    </row>
    <row r="26" spans="1:1" ht="15" x14ac:dyDescent="0.2">
      <c r="A26" s="13"/>
    </row>
    <row r="27" spans="1:1" ht="15" x14ac:dyDescent="0.2">
      <c r="A27" s="13"/>
    </row>
    <row r="28" spans="1:1" ht="15" x14ac:dyDescent="0.2">
      <c r="A28" s="13"/>
    </row>
    <row r="29" spans="1:1" ht="15" x14ac:dyDescent="0.2">
      <c r="A29" s="13"/>
    </row>
    <row r="30" spans="1:1" ht="15" x14ac:dyDescent="0.2">
      <c r="A30" s="13"/>
    </row>
    <row r="31" spans="1:1" ht="15" x14ac:dyDescent="0.2">
      <c r="A31" s="13"/>
    </row>
    <row r="32" spans="1:1" ht="15" x14ac:dyDescent="0.2">
      <c r="A32" s="13"/>
    </row>
    <row r="33" spans="1:1" ht="15" x14ac:dyDescent="0.2">
      <c r="A33" s="13"/>
    </row>
    <row r="34" spans="1:1" ht="15" x14ac:dyDescent="0.2">
      <c r="A34" s="13"/>
    </row>
    <row r="35" spans="1:1" ht="15" x14ac:dyDescent="0.2">
      <c r="A35" s="13"/>
    </row>
    <row r="36" spans="1:1" ht="15" x14ac:dyDescent="0.2">
      <c r="A36" s="13"/>
    </row>
    <row r="37" spans="1:1" ht="15" x14ac:dyDescent="0.2">
      <c r="A37" s="13"/>
    </row>
    <row r="38" spans="1:1" ht="15" x14ac:dyDescent="0.2">
      <c r="A38" s="13"/>
    </row>
  </sheetData>
  <sheetProtection formatCells="0" formatColumns="0" formatRows="0" insertColumns="0" insertRows="0" insertHyperlinks="0" deleteColumns="0" deleteRows="0" sort="0" autoFilter="0" pivotTables="0"/>
  <mergeCells count="2">
    <mergeCell ref="C1:L4"/>
    <mergeCell ref="C5:L6"/>
  </mergeCells>
  <phoneticPr fontId="5" type="noConversion"/>
  <pageMargins left="0.78740157480314965" right="0.39370078740157483" top="0.39370078740157483" bottom="0.19685039370078741" header="0.51181102362204722" footer="0.51181102362204722"/>
  <pageSetup paperSize="9" fitToHeight="0" orientation="portrait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7"/>
  <sheetViews>
    <sheetView tabSelected="1" view="pageBreakPreview" topLeftCell="A19" zoomScaleNormal="100" zoomScaleSheetLayoutView="100" workbookViewId="0">
      <selection activeCell="A21" sqref="A21:I21"/>
    </sheetView>
  </sheetViews>
  <sheetFormatPr defaultRowHeight="12.75" x14ac:dyDescent="0.2"/>
  <cols>
    <col min="1" max="1" width="10.28515625" style="228" customWidth="1"/>
    <col min="2" max="2" width="20.28515625" style="228" customWidth="1"/>
    <col min="3" max="3" width="13.85546875" style="228" customWidth="1"/>
    <col min="4" max="4" width="6.7109375" style="228" customWidth="1"/>
    <col min="5" max="5" width="12.140625" style="228" customWidth="1"/>
    <col min="6" max="6" width="9.5703125" style="228" customWidth="1"/>
    <col min="7" max="7" width="9.85546875" style="228" customWidth="1"/>
    <col min="8" max="8" width="9.140625" style="228"/>
    <col min="9" max="9" width="9.42578125" style="228" customWidth="1"/>
    <col min="10" max="10" width="9.140625" style="228" customWidth="1"/>
    <col min="11" max="16384" width="9.140625" style="228"/>
  </cols>
  <sheetData>
    <row r="1" spans="1:9" ht="62.25" customHeight="1" x14ac:dyDescent="0.2">
      <c r="A1" s="667" t="s">
        <v>390</v>
      </c>
      <c r="B1" s="667"/>
      <c r="C1" s="667"/>
      <c r="D1" s="667"/>
      <c r="E1" s="667"/>
      <c r="F1" s="667"/>
      <c r="G1" s="667"/>
      <c r="H1" s="667"/>
      <c r="I1" s="667"/>
    </row>
    <row r="2" spans="1:9" ht="27.75" customHeight="1" x14ac:dyDescent="0.2">
      <c r="A2" s="674" t="s">
        <v>391</v>
      </c>
      <c r="B2" s="675"/>
      <c r="C2" s="270"/>
      <c r="D2" s="270"/>
      <c r="E2" s="270"/>
      <c r="F2" s="271"/>
      <c r="G2" s="271"/>
      <c r="H2" s="271"/>
      <c r="I2" s="268"/>
    </row>
    <row r="3" spans="1:9" ht="27.75" customHeight="1" x14ac:dyDescent="0.2">
      <c r="A3" s="676" t="s">
        <v>392</v>
      </c>
      <c r="B3" s="676"/>
      <c r="C3" s="676"/>
      <c r="D3" s="676"/>
      <c r="E3" s="676"/>
      <c r="F3" s="676"/>
      <c r="G3" s="676"/>
      <c r="H3" s="676"/>
      <c r="I3" s="676"/>
    </row>
    <row r="4" spans="1:9" ht="27.75" customHeight="1" x14ac:dyDescent="0.2">
      <c r="A4" s="677" t="s">
        <v>393</v>
      </c>
      <c r="B4" s="677"/>
      <c r="C4" s="270"/>
      <c r="D4" s="270"/>
      <c r="E4" s="270"/>
      <c r="F4" s="271"/>
      <c r="G4" s="271"/>
      <c r="H4" s="271"/>
      <c r="I4" s="268"/>
    </row>
    <row r="5" spans="1:9" ht="67.5" customHeight="1" x14ac:dyDescent="0.2">
      <c r="A5" s="676" t="s">
        <v>394</v>
      </c>
      <c r="B5" s="676"/>
      <c r="C5" s="676"/>
      <c r="D5" s="676"/>
      <c r="E5" s="676"/>
      <c r="F5" s="676"/>
      <c r="G5" s="676"/>
      <c r="H5" s="676"/>
      <c r="I5" s="676"/>
    </row>
    <row r="6" spans="1:9" ht="77.25" customHeight="1" x14ac:dyDescent="0.2">
      <c r="A6" s="671" t="s">
        <v>395</v>
      </c>
      <c r="B6" s="672"/>
      <c r="C6" s="672"/>
      <c r="D6" s="672"/>
      <c r="E6" s="672"/>
      <c r="F6" s="672"/>
      <c r="G6" s="672"/>
      <c r="H6" s="672"/>
      <c r="I6" s="673"/>
    </row>
    <row r="7" spans="1:9" ht="27.75" customHeight="1" x14ac:dyDescent="0.2">
      <c r="A7" s="676" t="s">
        <v>396</v>
      </c>
      <c r="B7" s="676"/>
      <c r="C7" s="676"/>
      <c r="D7" s="676"/>
      <c r="E7" s="676"/>
      <c r="F7" s="676"/>
      <c r="G7" s="676"/>
      <c r="H7" s="676"/>
      <c r="I7" s="676"/>
    </row>
    <row r="8" spans="1:9" ht="27.75" customHeight="1" x14ac:dyDescent="0.2">
      <c r="A8" s="671" t="s">
        <v>397</v>
      </c>
      <c r="B8" s="672"/>
      <c r="C8" s="672"/>
      <c r="D8" s="672"/>
      <c r="E8" s="672"/>
      <c r="F8" s="672"/>
      <c r="G8" s="672"/>
      <c r="H8" s="672"/>
      <c r="I8" s="673"/>
    </row>
    <row r="9" spans="1:9" ht="48" customHeight="1" x14ac:dyDescent="0.2">
      <c r="A9" s="681" t="s">
        <v>398</v>
      </c>
      <c r="B9" s="681"/>
      <c r="C9" s="681"/>
      <c r="D9" s="681"/>
      <c r="E9" s="681"/>
      <c r="F9" s="681"/>
      <c r="G9" s="681"/>
      <c r="H9" s="681"/>
      <c r="I9" s="681"/>
    </row>
    <row r="10" spans="1:9" ht="90" customHeight="1" x14ac:dyDescent="0.2">
      <c r="A10" s="682" t="s">
        <v>399</v>
      </c>
      <c r="B10" s="682"/>
      <c r="C10" s="682"/>
      <c r="D10" s="682"/>
      <c r="E10" s="682"/>
      <c r="F10" s="682"/>
      <c r="G10" s="682"/>
      <c r="H10" s="682"/>
      <c r="I10" s="682"/>
    </row>
    <row r="11" spans="1:9" ht="42.75" customHeight="1" x14ac:dyDescent="0.2">
      <c r="A11" s="683" t="s">
        <v>400</v>
      </c>
      <c r="B11" s="683"/>
      <c r="C11" s="683"/>
      <c r="D11" s="683"/>
      <c r="E11" s="683"/>
      <c r="F11" s="683"/>
      <c r="G11" s="683"/>
      <c r="H11" s="683"/>
      <c r="I11" s="683"/>
    </row>
    <row r="12" spans="1:9" ht="25.5" customHeight="1" x14ac:dyDescent="0.2">
      <c r="A12" s="684" t="s">
        <v>458</v>
      </c>
      <c r="B12" s="685"/>
      <c r="C12" s="685"/>
      <c r="D12" s="685"/>
      <c r="E12" s="685"/>
      <c r="F12" s="685"/>
      <c r="G12" s="685"/>
      <c r="H12" s="685"/>
      <c r="I12" s="686"/>
    </row>
    <row r="13" spans="1:9" ht="51.75" customHeight="1" x14ac:dyDescent="0.2">
      <c r="A13" s="687" t="s">
        <v>401</v>
      </c>
      <c r="B13" s="687"/>
      <c r="C13" s="687"/>
      <c r="D13" s="687"/>
      <c r="E13" s="687"/>
      <c r="F13" s="687"/>
      <c r="G13" s="687"/>
      <c r="H13" s="687"/>
      <c r="I13" s="687"/>
    </row>
    <row r="14" spans="1:9" ht="48.75" customHeight="1" x14ac:dyDescent="0.2">
      <c r="A14" s="272" t="s">
        <v>402</v>
      </c>
      <c r="B14" s="688" t="s">
        <v>403</v>
      </c>
      <c r="C14" s="688"/>
      <c r="D14" s="688"/>
      <c r="E14" s="688"/>
      <c r="F14" s="688"/>
      <c r="G14" s="688"/>
      <c r="H14" s="688"/>
      <c r="I14" s="689"/>
    </row>
    <row r="15" spans="1:9" ht="27.75" customHeight="1" x14ac:dyDescent="0.2">
      <c r="A15" s="273" t="s">
        <v>145</v>
      </c>
      <c r="B15" s="690" t="s">
        <v>404</v>
      </c>
      <c r="C15" s="691"/>
      <c r="D15" s="691"/>
      <c r="E15" s="691"/>
      <c r="F15" s="691"/>
      <c r="G15" s="691"/>
      <c r="H15" s="691"/>
      <c r="I15" s="692"/>
    </row>
    <row r="16" spans="1:9" ht="27.75" customHeight="1" x14ac:dyDescent="0.2">
      <c r="A16" s="273" t="s">
        <v>145</v>
      </c>
      <c r="B16" s="690" t="s">
        <v>405</v>
      </c>
      <c r="C16" s="691"/>
      <c r="D16" s="691"/>
      <c r="E16" s="691"/>
      <c r="F16" s="691"/>
      <c r="G16" s="691"/>
      <c r="H16" s="691"/>
      <c r="I16" s="692"/>
    </row>
    <row r="17" spans="1:9" ht="27.75" customHeight="1" x14ac:dyDescent="0.2">
      <c r="A17" s="273" t="s">
        <v>145</v>
      </c>
      <c r="B17" s="690" t="s">
        <v>406</v>
      </c>
      <c r="C17" s="691"/>
      <c r="D17" s="691"/>
      <c r="E17" s="691"/>
      <c r="F17" s="691"/>
      <c r="G17" s="691"/>
      <c r="H17" s="691"/>
      <c r="I17" s="692"/>
    </row>
    <row r="18" spans="1:9" ht="27.75" customHeight="1" x14ac:dyDescent="0.2">
      <c r="A18" s="273"/>
      <c r="B18" s="678"/>
      <c r="C18" s="679"/>
      <c r="D18" s="679"/>
      <c r="E18" s="679"/>
      <c r="F18" s="679"/>
      <c r="G18" s="679"/>
      <c r="H18" s="679"/>
      <c r="I18" s="680"/>
    </row>
    <row r="19" spans="1:9" ht="30.75" customHeight="1" x14ac:dyDescent="0.2">
      <c r="A19" s="667" t="s">
        <v>407</v>
      </c>
      <c r="B19" s="667"/>
      <c r="C19" s="667"/>
      <c r="D19" s="667"/>
      <c r="E19" s="667"/>
      <c r="F19" s="667"/>
      <c r="G19" s="667"/>
      <c r="H19" s="667"/>
      <c r="I19" s="667"/>
    </row>
    <row r="20" spans="1:9" ht="138.75" customHeight="1" x14ac:dyDescent="0.2">
      <c r="A20" s="272" t="s">
        <v>408</v>
      </c>
      <c r="B20" s="272" t="s">
        <v>409</v>
      </c>
      <c r="C20" s="272" t="s">
        <v>410</v>
      </c>
      <c r="D20" s="272" t="s">
        <v>411</v>
      </c>
      <c r="E20" s="272" t="s">
        <v>412</v>
      </c>
      <c r="F20" s="272" t="s">
        <v>413</v>
      </c>
      <c r="G20" s="272" t="s">
        <v>414</v>
      </c>
      <c r="H20" s="272" t="s">
        <v>415</v>
      </c>
      <c r="I20" s="274" t="s">
        <v>416</v>
      </c>
    </row>
    <row r="21" spans="1:9" ht="13.5" x14ac:dyDescent="0.2">
      <c r="A21" s="275"/>
      <c r="B21" s="276"/>
      <c r="C21" s="276"/>
      <c r="D21" s="276"/>
      <c r="E21" s="277"/>
      <c r="F21" s="278"/>
      <c r="G21" s="277"/>
      <c r="H21" s="276"/>
      <c r="I21" s="278"/>
    </row>
    <row r="22" spans="1:9" x14ac:dyDescent="0.2">
      <c r="A22" s="279"/>
      <c r="B22" s="280"/>
      <c r="C22" s="280"/>
      <c r="D22" s="280"/>
      <c r="E22" s="273"/>
      <c r="F22" s="273"/>
      <c r="G22" s="273"/>
      <c r="H22" s="280"/>
      <c r="I22" s="273"/>
    </row>
    <row r="23" spans="1:9" x14ac:dyDescent="0.2">
      <c r="A23" s="279"/>
      <c r="B23" s="280"/>
      <c r="C23" s="280"/>
      <c r="D23" s="280"/>
      <c r="E23" s="273"/>
      <c r="F23" s="273"/>
      <c r="G23" s="273"/>
      <c r="H23" s="280"/>
      <c r="I23" s="273"/>
    </row>
    <row r="24" spans="1:9" ht="40.5" customHeight="1" x14ac:dyDescent="0.2">
      <c r="A24" s="667" t="s">
        <v>417</v>
      </c>
      <c r="B24" s="667"/>
      <c r="C24" s="667"/>
      <c r="D24" s="667"/>
      <c r="E24" s="667"/>
      <c r="F24" s="667"/>
      <c r="G24" s="667"/>
      <c r="H24" s="667"/>
      <c r="I24" s="694"/>
    </row>
    <row r="25" spans="1:9" ht="27.75" customHeight="1" x14ac:dyDescent="0.2">
      <c r="A25" s="695" t="s">
        <v>145</v>
      </c>
      <c r="B25" s="695"/>
      <c r="C25" s="695"/>
      <c r="D25" s="695"/>
      <c r="E25" s="695"/>
      <c r="F25" s="695"/>
      <c r="G25" s="695"/>
      <c r="H25" s="695"/>
      <c r="I25" s="696"/>
    </row>
    <row r="26" spans="1:9" ht="32.25" customHeight="1" x14ac:dyDescent="0.2">
      <c r="A26" s="697" t="s">
        <v>418</v>
      </c>
      <c r="B26" s="697"/>
      <c r="C26" s="697"/>
      <c r="D26" s="697"/>
      <c r="E26" s="697"/>
      <c r="F26" s="697"/>
      <c r="G26" s="697"/>
      <c r="H26" s="697"/>
      <c r="I26" s="698"/>
    </row>
    <row r="27" spans="1:9" ht="34.5" customHeight="1" x14ac:dyDescent="0.2">
      <c r="A27" s="678" t="s">
        <v>145</v>
      </c>
      <c r="B27" s="679"/>
      <c r="C27" s="679"/>
      <c r="D27" s="679"/>
      <c r="E27" s="679"/>
      <c r="F27" s="679"/>
      <c r="G27" s="679"/>
      <c r="H27" s="679"/>
      <c r="I27" s="699"/>
    </row>
    <row r="28" spans="1:9" ht="25.5" customHeight="1" x14ac:dyDescent="0.2">
      <c r="A28" s="700" t="s">
        <v>419</v>
      </c>
      <c r="B28" s="701"/>
      <c r="C28" s="281"/>
      <c r="D28" s="281"/>
      <c r="E28" s="281"/>
      <c r="F28" s="281"/>
      <c r="G28" s="281"/>
      <c r="H28" s="281"/>
      <c r="I28" s="282"/>
    </row>
    <row r="29" spans="1:9" ht="24" customHeight="1" x14ac:dyDescent="0.2">
      <c r="A29" s="273" t="s">
        <v>145</v>
      </c>
    </row>
    <row r="30" spans="1:9" ht="36" customHeight="1" x14ac:dyDescent="0.2">
      <c r="A30" s="687" t="s">
        <v>420</v>
      </c>
      <c r="B30" s="687"/>
      <c r="C30" s="687"/>
      <c r="D30" s="687"/>
      <c r="E30" s="687"/>
      <c r="F30" s="687"/>
      <c r="G30" s="687"/>
      <c r="H30" s="687"/>
      <c r="I30" s="702"/>
    </row>
    <row r="31" spans="1:9" ht="50.25" customHeight="1" x14ac:dyDescent="0.2">
      <c r="A31" s="703" t="s">
        <v>421</v>
      </c>
      <c r="B31" s="704"/>
      <c r="C31" s="704"/>
      <c r="D31" s="704"/>
      <c r="E31" s="704"/>
      <c r="F31" s="704"/>
      <c r="G31" s="704"/>
      <c r="H31" s="704"/>
      <c r="I31" s="705"/>
    </row>
    <row r="32" spans="1:9" ht="34.5" customHeight="1" x14ac:dyDescent="0.2">
      <c r="A32" s="700" t="s">
        <v>422</v>
      </c>
      <c r="B32" s="700"/>
      <c r="C32" s="700"/>
      <c r="D32" s="700"/>
      <c r="E32" s="700"/>
      <c r="F32" s="700"/>
      <c r="G32" s="700"/>
      <c r="H32" s="700"/>
      <c r="I32" s="700"/>
    </row>
    <row r="33" spans="1:9" ht="22.5" customHeight="1" x14ac:dyDescent="0.2">
      <c r="A33" s="674" t="s">
        <v>145</v>
      </c>
      <c r="B33" s="675"/>
      <c r="C33" s="270"/>
      <c r="D33" s="270"/>
      <c r="E33" s="270"/>
      <c r="F33" s="271"/>
      <c r="G33" s="271"/>
      <c r="H33" s="271"/>
    </row>
    <row r="35" spans="1:9" ht="27.75" customHeight="1" x14ac:dyDescent="0.25">
      <c r="A35" s="283" t="s">
        <v>423</v>
      </c>
      <c r="B35" s="283"/>
      <c r="E35" s="706" t="s">
        <v>424</v>
      </c>
      <c r="F35" s="706"/>
      <c r="G35" s="706"/>
      <c r="H35" s="706"/>
      <c r="I35" s="706"/>
    </row>
    <row r="36" spans="1:9" ht="15.75" x14ac:dyDescent="0.25">
      <c r="B36" s="693" t="s">
        <v>72</v>
      </c>
      <c r="C36" s="693"/>
    </row>
    <row r="37" spans="1:9" ht="15" customHeight="1" x14ac:dyDescent="0.25">
      <c r="C37" s="284" t="s">
        <v>425</v>
      </c>
      <c r="E37" s="283"/>
    </row>
    <row r="38" spans="1:9" ht="18.75" customHeight="1" x14ac:dyDescent="0.25">
      <c r="A38" s="708" t="s">
        <v>426</v>
      </c>
      <c r="B38" s="708"/>
      <c r="C38" s="285"/>
      <c r="E38" s="283"/>
    </row>
    <row r="39" spans="1:9" ht="16.5" customHeight="1" x14ac:dyDescent="0.25">
      <c r="A39" s="708"/>
      <c r="B39" s="708"/>
      <c r="C39" s="282"/>
      <c r="E39" s="283"/>
    </row>
    <row r="40" spans="1:9" ht="15.75" x14ac:dyDescent="0.25">
      <c r="A40" s="708"/>
      <c r="B40" s="708"/>
      <c r="C40" s="282"/>
      <c r="E40" s="283"/>
    </row>
    <row r="41" spans="1:9" ht="15.75" x14ac:dyDescent="0.25">
      <c r="A41" s="708"/>
      <c r="B41" s="708"/>
      <c r="C41" s="282"/>
      <c r="E41" s="283"/>
    </row>
    <row r="42" spans="1:9" ht="15.75" x14ac:dyDescent="0.25">
      <c r="A42" s="708"/>
      <c r="B42" s="708"/>
      <c r="C42" s="282"/>
      <c r="E42" s="283"/>
    </row>
    <row r="43" spans="1:9" ht="15.75" x14ac:dyDescent="0.25">
      <c r="A43" s="708"/>
      <c r="B43" s="708"/>
      <c r="C43" s="282"/>
      <c r="E43" s="283"/>
    </row>
    <row r="44" spans="1:9" ht="15.75" x14ac:dyDescent="0.25">
      <c r="A44" s="708"/>
      <c r="B44" s="708"/>
      <c r="C44" s="282"/>
      <c r="E44" s="283"/>
    </row>
    <row r="45" spans="1:9" ht="30" customHeight="1" x14ac:dyDescent="0.25">
      <c r="A45" s="708"/>
      <c r="B45" s="708"/>
      <c r="C45" s="709"/>
      <c r="D45" s="709"/>
      <c r="E45" s="706" t="s">
        <v>427</v>
      </c>
      <c r="F45" s="706"/>
      <c r="G45" s="706"/>
      <c r="H45" s="706"/>
      <c r="I45" s="706"/>
    </row>
    <row r="46" spans="1:9" ht="18.75" customHeight="1" x14ac:dyDescent="0.25">
      <c r="C46" s="707" t="s">
        <v>72</v>
      </c>
      <c r="D46" s="707"/>
    </row>
    <row r="47" spans="1:9" ht="30" customHeight="1" x14ac:dyDescent="0.25">
      <c r="A47" s="708" t="s">
        <v>428</v>
      </c>
      <c r="B47" s="708"/>
      <c r="C47" s="286"/>
      <c r="D47" s="286"/>
      <c r="E47" s="710" t="s">
        <v>429</v>
      </c>
      <c r="F47" s="710"/>
      <c r="G47" s="710"/>
      <c r="H47" s="710"/>
      <c r="I47" s="710"/>
    </row>
    <row r="48" spans="1:9" ht="24.75" x14ac:dyDescent="0.25">
      <c r="B48" s="287" t="s">
        <v>430</v>
      </c>
      <c r="C48" s="707" t="s">
        <v>72</v>
      </c>
      <c r="D48" s="707"/>
      <c r="E48" s="693" t="s">
        <v>431</v>
      </c>
      <c r="F48" s="693"/>
      <c r="G48" s="693"/>
      <c r="H48" s="693"/>
      <c r="I48" s="693"/>
    </row>
    <row r="49" spans="1:5" ht="15.75" x14ac:dyDescent="0.25">
      <c r="C49" s="283"/>
    </row>
    <row r="51" spans="1:5" ht="15.75" x14ac:dyDescent="0.25">
      <c r="A51" s="283"/>
      <c r="B51" s="283"/>
    </row>
    <row r="52" spans="1:5" ht="15.75" x14ac:dyDescent="0.25">
      <c r="A52" s="283"/>
      <c r="B52" s="283"/>
      <c r="E52" s="243"/>
    </row>
    <row r="53" spans="1:5" ht="15.75" x14ac:dyDescent="0.25">
      <c r="A53" s="283"/>
      <c r="B53" s="283"/>
      <c r="C53" s="242"/>
    </row>
    <row r="54" spans="1:5" ht="15.75" x14ac:dyDescent="0.25">
      <c r="A54" s="283"/>
      <c r="B54" s="283"/>
    </row>
    <row r="55" spans="1:5" ht="15.75" x14ac:dyDescent="0.25">
      <c r="A55" s="283"/>
      <c r="B55" s="283"/>
    </row>
    <row r="56" spans="1:5" ht="15.75" x14ac:dyDescent="0.25">
      <c r="A56" s="283"/>
      <c r="B56" s="283"/>
    </row>
    <row r="57" spans="1:5" ht="15.75" x14ac:dyDescent="0.25">
      <c r="A57" s="283"/>
      <c r="B57" s="283"/>
    </row>
  </sheetData>
  <sheetProtection sheet="1" selectLockedCells="1"/>
  <mergeCells count="38">
    <mergeCell ref="C48:D48"/>
    <mergeCell ref="E48:I48"/>
    <mergeCell ref="A38:B45"/>
    <mergeCell ref="C45:D45"/>
    <mergeCell ref="E45:I45"/>
    <mergeCell ref="C46:D46"/>
    <mergeCell ref="A47:B47"/>
    <mergeCell ref="E47:I47"/>
    <mergeCell ref="B36:C36"/>
    <mergeCell ref="A19:I19"/>
    <mergeCell ref="A24:I24"/>
    <mergeCell ref="A25:I25"/>
    <mergeCell ref="A26:I26"/>
    <mergeCell ref="A27:I27"/>
    <mergeCell ref="A28:B28"/>
    <mergeCell ref="A30:I30"/>
    <mergeCell ref="A31:I31"/>
    <mergeCell ref="A32:I32"/>
    <mergeCell ref="A33:B33"/>
    <mergeCell ref="E35:I35"/>
    <mergeCell ref="B18:I18"/>
    <mergeCell ref="A7:I7"/>
    <mergeCell ref="A8:I8"/>
    <mergeCell ref="A9:I9"/>
    <mergeCell ref="A10:I10"/>
    <mergeCell ref="A11:I11"/>
    <mergeCell ref="A12:I12"/>
    <mergeCell ref="A13:I13"/>
    <mergeCell ref="B14:I14"/>
    <mergeCell ref="B15:I15"/>
    <mergeCell ref="B16:I16"/>
    <mergeCell ref="B17:I17"/>
    <mergeCell ref="A6:I6"/>
    <mergeCell ref="A1:I1"/>
    <mergeCell ref="A2:B2"/>
    <mergeCell ref="A3:I3"/>
    <mergeCell ref="A4:B4"/>
    <mergeCell ref="A5:I5"/>
  </mergeCells>
  <dataValidations count="4">
    <dataValidation type="date" allowBlank="1" showInputMessage="1" showErrorMessage="1" errorTitle="Ошибка" error="Не верно введена дата!" promptTitle="Формат даты" prompt="дд.мм.гггг" sqref="A18">
      <formula1>39083</formula1>
      <formula2>50041</formula2>
    </dataValidation>
    <dataValidation type="date" allowBlank="1" showInputMessage="1" showErrorMessage="1" sqref="E21">
      <formula1>32874</formula1>
      <formula2>47484</formula2>
    </dataValidation>
    <dataValidation type="date" allowBlank="1" showInputMessage="1" showErrorMessage="1" error="Дата неверна" sqref="F21:F23">
      <formula1>32874</formula1>
      <formula2>47484</formula2>
    </dataValidation>
    <dataValidation type="date" allowBlank="1" showInputMessage="1" showErrorMessage="1" error="Дата неверна" sqref="G21:G23">
      <formula1>21916</formula1>
      <formula2>47484</formula2>
    </dataValidation>
  </dataValidations>
  <pageMargins left="0.23" right="0.2" top="0.21" bottom="0.24" header="0.31" footer="0.31"/>
  <pageSetup paperSize="9" scale="95" orientation="portrait" r:id="rId1"/>
  <headerFooter alignWithMargins="0"/>
  <rowBreaks count="1" manualBreakCount="1">
    <brk id="1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30"/>
  <sheetViews>
    <sheetView topLeftCell="A22" workbookViewId="0">
      <selection activeCell="A21" sqref="A21:XFD21"/>
    </sheetView>
  </sheetViews>
  <sheetFormatPr defaultRowHeight="12.75" x14ac:dyDescent="0.2"/>
  <cols>
    <col min="1" max="1" width="103.7109375" style="289" customWidth="1"/>
    <col min="2" max="16384" width="9.140625" style="289"/>
  </cols>
  <sheetData>
    <row r="3" spans="1:1" ht="22.5" customHeight="1" x14ac:dyDescent="0.2">
      <c r="A3" s="288" t="s">
        <v>432</v>
      </c>
    </row>
    <row r="4" spans="1:1" ht="9.75" customHeight="1" x14ac:dyDescent="0.2">
      <c r="A4" s="288" t="s">
        <v>433</v>
      </c>
    </row>
    <row r="5" spans="1:1" ht="21" customHeight="1" x14ac:dyDescent="0.2">
      <c r="A5" s="290" t="s">
        <v>434</v>
      </c>
    </row>
    <row r="6" spans="1:1" ht="6.75" customHeight="1" x14ac:dyDescent="0.2"/>
    <row r="7" spans="1:1" ht="18" customHeight="1" x14ac:dyDescent="0.2">
      <c r="A7" s="290" t="s">
        <v>435</v>
      </c>
    </row>
    <row r="9" spans="1:1" ht="112.5" customHeight="1" x14ac:dyDescent="0.2">
      <c r="A9" s="291" t="s">
        <v>436</v>
      </c>
    </row>
    <row r="10" spans="1:1" ht="80.25" customHeight="1" x14ac:dyDescent="0.2">
      <c r="A10" s="292" t="s">
        <v>437</v>
      </c>
    </row>
    <row r="11" spans="1:1" ht="13.5" customHeight="1" x14ac:dyDescent="0.2">
      <c r="A11" s="292"/>
    </row>
    <row r="12" spans="1:1" ht="20.25" customHeight="1" x14ac:dyDescent="0.2">
      <c r="A12" s="292" t="s">
        <v>438</v>
      </c>
    </row>
    <row r="14" spans="1:1" ht="114" customHeight="1" x14ac:dyDescent="0.2">
      <c r="A14" s="291" t="s">
        <v>439</v>
      </c>
    </row>
    <row r="15" spans="1:1" ht="12.75" customHeight="1" x14ac:dyDescent="0.2">
      <c r="A15" s="291"/>
    </row>
    <row r="16" spans="1:1" ht="17.25" customHeight="1" x14ac:dyDescent="0.2">
      <c r="A16" s="292" t="s">
        <v>440</v>
      </c>
    </row>
    <row r="18" spans="1:1" ht="81.75" customHeight="1" x14ac:dyDescent="0.2">
      <c r="A18" s="291" t="s">
        <v>441</v>
      </c>
    </row>
    <row r="19" spans="1:1" ht="111.75" customHeight="1" x14ac:dyDescent="0.2">
      <c r="A19" s="292" t="s">
        <v>442</v>
      </c>
    </row>
    <row r="20" spans="1:1" ht="36" customHeight="1" x14ac:dyDescent="0.2">
      <c r="A20" s="292" t="s">
        <v>443</v>
      </c>
    </row>
    <row r="21" spans="1:1" ht="14.25" customHeight="1" x14ac:dyDescent="0.2">
      <c r="A21" s="292"/>
    </row>
    <row r="22" spans="1:1" ht="18.75" customHeight="1" x14ac:dyDescent="0.2">
      <c r="A22" s="292" t="s">
        <v>444</v>
      </c>
    </row>
    <row r="24" spans="1:1" ht="150.75" customHeight="1" x14ac:dyDescent="0.2">
      <c r="A24" s="291" t="s">
        <v>445</v>
      </c>
    </row>
    <row r="25" spans="1:1" ht="52.5" customHeight="1" x14ac:dyDescent="0.2">
      <c r="A25" s="292" t="s">
        <v>446</v>
      </c>
    </row>
    <row r="26" spans="1:1" ht="112.5" customHeight="1" x14ac:dyDescent="0.2">
      <c r="A26" s="291" t="s">
        <v>447</v>
      </c>
    </row>
    <row r="27" spans="1:1" ht="50.25" customHeight="1" x14ac:dyDescent="0.2">
      <c r="A27" s="292" t="s">
        <v>448</v>
      </c>
    </row>
    <row r="28" spans="1:1" ht="48.75" customHeight="1" x14ac:dyDescent="0.2">
      <c r="A28" s="292" t="s">
        <v>449</v>
      </c>
    </row>
    <row r="29" spans="1:1" ht="148.5" customHeight="1" x14ac:dyDescent="0.2">
      <c r="A29" s="292" t="s">
        <v>450</v>
      </c>
    </row>
    <row r="30" spans="1:1" ht="409.6" customHeight="1" x14ac:dyDescent="0.2"/>
  </sheetData>
  <pageMargins left="1.18" right="0.59" top="0.79" bottom="0.79" header="0.49" footer="0.49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3"/>
  </sheetPr>
  <dimension ref="A1:S131"/>
  <sheetViews>
    <sheetView showGridLines="0" topLeftCell="A29" zoomScaleNormal="100" zoomScaleSheetLayoutView="100" workbookViewId="0">
      <selection activeCell="I53" sqref="I53"/>
    </sheetView>
  </sheetViews>
  <sheetFormatPr defaultRowHeight="11.25" customHeight="1" x14ac:dyDescent="0.2"/>
  <cols>
    <col min="1" max="1" width="15.42578125" style="47" customWidth="1"/>
    <col min="2" max="3" width="8.42578125" style="47" customWidth="1"/>
    <col min="4" max="4" width="11" style="47" customWidth="1"/>
    <col min="5" max="5" width="6" style="47" customWidth="1"/>
    <col min="6" max="7" width="21" style="47" customWidth="1"/>
    <col min="8" max="8" width="8.5703125" style="46" customWidth="1"/>
    <col min="9" max="9" width="7.5703125" style="47" customWidth="1"/>
    <col min="10" max="10" width="17.28515625" style="47" customWidth="1"/>
    <col min="11" max="11" width="19.7109375" style="47" customWidth="1"/>
    <col min="12" max="12" width="9.140625" style="47"/>
    <col min="13" max="13" width="8.7109375" style="89" customWidth="1"/>
    <col min="14" max="18" width="3.7109375" style="76" customWidth="1"/>
    <col min="19" max="16384" width="9.140625" style="47"/>
  </cols>
  <sheetData>
    <row r="1" spans="1:18" s="45" customFormat="1" ht="20.25" customHeight="1" thickBot="1" x14ac:dyDescent="0.25">
      <c r="A1" s="122"/>
      <c r="B1" s="122"/>
      <c r="C1" s="122"/>
      <c r="D1" s="122"/>
      <c r="E1" s="122"/>
      <c r="F1" s="122"/>
      <c r="G1" s="122"/>
      <c r="H1" s="60"/>
      <c r="K1" s="61" t="s">
        <v>169</v>
      </c>
      <c r="L1" s="58"/>
      <c r="M1" s="125"/>
      <c r="N1" s="120"/>
      <c r="O1" s="59"/>
      <c r="P1" s="59"/>
      <c r="Q1" s="59"/>
      <c r="R1" s="59"/>
    </row>
    <row r="2" spans="1:18" s="45" customFormat="1" ht="39" customHeight="1" thickBot="1" x14ac:dyDescent="0.25">
      <c r="A2" s="404" t="s">
        <v>177</v>
      </c>
      <c r="B2" s="405"/>
      <c r="C2" s="405"/>
      <c r="D2" s="405"/>
      <c r="E2" s="405"/>
      <c r="F2" s="405"/>
      <c r="G2" s="405"/>
      <c r="H2" s="406"/>
      <c r="I2" s="22">
        <v>2023</v>
      </c>
      <c r="J2" s="362" t="s">
        <v>167</v>
      </c>
      <c r="K2" s="362" t="s">
        <v>168</v>
      </c>
      <c r="L2" s="155">
        <v>2023</v>
      </c>
      <c r="N2" s="59"/>
      <c r="O2" s="59"/>
      <c r="P2" s="59"/>
      <c r="Q2" s="59"/>
      <c r="R2" s="59"/>
    </row>
    <row r="3" spans="1:18" s="45" customFormat="1" ht="19.5" customHeight="1" thickBot="1" x14ac:dyDescent="0.25">
      <c r="A3" s="405" t="s">
        <v>132</v>
      </c>
      <c r="B3" s="405"/>
      <c r="C3" s="405"/>
      <c r="D3" s="405"/>
      <c r="E3" s="405"/>
      <c r="F3" s="405"/>
      <c r="G3" s="405"/>
      <c r="H3" s="406"/>
      <c r="I3" s="126">
        <v>2023</v>
      </c>
      <c r="J3" s="363"/>
      <c r="K3" s="368"/>
      <c r="N3" s="59"/>
      <c r="O3" s="59"/>
      <c r="P3" s="59"/>
      <c r="Q3" s="59"/>
      <c r="R3" s="59"/>
    </row>
    <row r="4" spans="1:18" s="45" customFormat="1" ht="15" customHeight="1" x14ac:dyDescent="0.2">
      <c r="A4" s="405" t="s">
        <v>134</v>
      </c>
      <c r="B4" s="405"/>
      <c r="C4" s="405"/>
      <c r="D4" s="405"/>
      <c r="E4" s="405"/>
      <c r="F4" s="405"/>
      <c r="G4" s="405"/>
      <c r="H4" s="60"/>
      <c r="J4" s="62">
        <v>1</v>
      </c>
      <c r="K4" s="62">
        <v>2</v>
      </c>
      <c r="N4" s="59"/>
      <c r="O4" s="59"/>
      <c r="P4" s="59"/>
      <c r="Q4" s="59"/>
      <c r="R4" s="59"/>
    </row>
    <row r="5" spans="1:18" s="45" customFormat="1" ht="11.25" customHeight="1" x14ac:dyDescent="0.2">
      <c r="A5" s="405"/>
      <c r="B5" s="405"/>
      <c r="C5" s="405"/>
      <c r="D5" s="405"/>
      <c r="E5" s="405"/>
      <c r="F5" s="405"/>
      <c r="G5" s="405"/>
      <c r="H5" s="366" t="s">
        <v>170</v>
      </c>
      <c r="I5" s="367"/>
      <c r="J5" s="91">
        <f>IF(J6="",VLOOKUP($I$2,$E$116:$G$127,2,0),J6)</f>
        <v>45200</v>
      </c>
      <c r="K5" s="91">
        <f>IF(K6="",VLOOKUP($I$2,$E$116:$G$127,3,0),K6)</f>
        <v>45291</v>
      </c>
      <c r="N5" s="59"/>
      <c r="O5" s="59"/>
      <c r="P5" s="59"/>
      <c r="Q5" s="59"/>
      <c r="R5" s="59"/>
    </row>
    <row r="6" spans="1:18" s="45" customFormat="1" ht="18.75" customHeight="1" x14ac:dyDescent="0.2">
      <c r="A6" s="405"/>
      <c r="B6" s="405"/>
      <c r="C6" s="405"/>
      <c r="D6" s="405"/>
      <c r="E6" s="405"/>
      <c r="F6" s="405"/>
      <c r="G6" s="405"/>
      <c r="H6" s="364" t="s">
        <v>171</v>
      </c>
      <c r="I6" s="365"/>
      <c r="J6" s="34">
        <v>45200</v>
      </c>
      <c r="K6" s="34">
        <v>45291</v>
      </c>
      <c r="N6" s="59">
        <f>MONTH(J5)</f>
        <v>10</v>
      </c>
      <c r="O6" s="59" t="b">
        <f>S26=VLOOKUP(N6,$A$115:$B$126,2,0)</f>
        <v>0</v>
      </c>
      <c r="P6" s="59">
        <f>MONTH(K5)</f>
        <v>12</v>
      </c>
      <c r="Q6" s="59" t="str">
        <f>VLOOKUP(P6,$A$115:$B$126,2,0)</f>
        <v>декабрь</v>
      </c>
      <c r="R6" s="59">
        <f>YEAR(K5)</f>
        <v>2023</v>
      </c>
    </row>
    <row r="7" spans="1:18" s="45" customFormat="1" ht="15" hidden="1" customHeight="1" x14ac:dyDescent="0.2">
      <c r="A7" s="122"/>
      <c r="B7" s="122"/>
      <c r="C7" s="122"/>
      <c r="D7" s="122"/>
      <c r="E7" s="122"/>
      <c r="F7" s="122"/>
      <c r="G7" s="122"/>
      <c r="H7" s="121"/>
      <c r="I7" s="121"/>
      <c r="J7" s="49"/>
      <c r="K7" s="49"/>
      <c r="N7" s="59"/>
      <c r="O7" s="59"/>
      <c r="P7" s="59"/>
      <c r="Q7" s="59"/>
      <c r="R7" s="59"/>
    </row>
    <row r="8" spans="1:18" s="45" customFormat="1" ht="15" hidden="1" customHeight="1" x14ac:dyDescent="0.2">
      <c r="A8" s="122"/>
      <c r="B8" s="122"/>
      <c r="C8" s="122"/>
      <c r="D8" s="122"/>
      <c r="E8" s="122"/>
      <c r="F8" s="122"/>
      <c r="G8" s="122"/>
      <c r="H8" s="121"/>
      <c r="I8" s="121"/>
      <c r="J8" s="49"/>
      <c r="K8" s="49"/>
      <c r="N8" s="59"/>
      <c r="O8" s="59"/>
      <c r="P8" s="59"/>
      <c r="Q8" s="59"/>
      <c r="R8" s="59"/>
    </row>
    <row r="9" spans="1:18" s="45" customFormat="1" ht="15" hidden="1" customHeight="1" x14ac:dyDescent="0.2">
      <c r="A9" s="122"/>
      <c r="B9" s="122"/>
      <c r="C9" s="122"/>
      <c r="D9" s="122"/>
      <c r="E9" s="122"/>
      <c r="F9" s="122"/>
      <c r="G9" s="122"/>
      <c r="H9" s="121"/>
      <c r="I9" s="121"/>
      <c r="J9" s="49"/>
      <c r="K9" s="49"/>
      <c r="N9" s="59"/>
      <c r="O9" s="59"/>
      <c r="P9" s="59"/>
      <c r="Q9" s="59"/>
      <c r="R9" s="59"/>
    </row>
    <row r="10" spans="1:18" s="45" customFormat="1" ht="15" hidden="1" customHeight="1" x14ac:dyDescent="0.2">
      <c r="A10" s="122"/>
      <c r="B10" s="122"/>
      <c r="C10" s="122"/>
      <c r="D10" s="122"/>
      <c r="E10" s="122"/>
      <c r="F10" s="122"/>
      <c r="G10" s="122"/>
      <c r="H10" s="121"/>
      <c r="I10" s="121"/>
      <c r="J10" s="49"/>
      <c r="K10" s="49"/>
      <c r="N10" s="59"/>
      <c r="O10" s="59"/>
      <c r="P10" s="59"/>
      <c r="Q10" s="59"/>
      <c r="R10" s="59"/>
    </row>
    <row r="11" spans="1:18" s="45" customFormat="1" ht="15" hidden="1" customHeight="1" x14ac:dyDescent="0.2">
      <c r="A11" s="122"/>
      <c r="B11" s="122"/>
      <c r="C11" s="122"/>
      <c r="D11" s="122"/>
      <c r="E11" s="122"/>
      <c r="F11" s="122"/>
      <c r="G11" s="122"/>
      <c r="H11" s="121"/>
      <c r="I11" s="121"/>
      <c r="J11" s="49"/>
      <c r="K11" s="49"/>
      <c r="N11" s="59"/>
      <c r="O11" s="59"/>
      <c r="P11" s="59"/>
      <c r="Q11" s="59"/>
      <c r="R11" s="59"/>
    </row>
    <row r="12" spans="1:18" s="45" customFormat="1" ht="15" hidden="1" customHeight="1" x14ac:dyDescent="0.2">
      <c r="A12" s="122"/>
      <c r="B12" s="122"/>
      <c r="C12" s="122"/>
      <c r="D12" s="122"/>
      <c r="E12" s="122"/>
      <c r="F12" s="122"/>
      <c r="G12" s="122"/>
      <c r="H12" s="121"/>
      <c r="I12" s="121"/>
      <c r="J12" s="49"/>
      <c r="K12" s="49"/>
      <c r="N12" s="59"/>
      <c r="O12" s="59"/>
      <c r="P12" s="59"/>
      <c r="Q12" s="59"/>
      <c r="R12" s="59"/>
    </row>
    <row r="13" spans="1:18" s="45" customFormat="1" ht="15" hidden="1" customHeight="1" x14ac:dyDescent="0.2">
      <c r="A13" s="122"/>
      <c r="B13" s="122"/>
      <c r="C13" s="122"/>
      <c r="D13" s="122"/>
      <c r="E13" s="122"/>
      <c r="F13" s="122"/>
      <c r="G13" s="122"/>
      <c r="H13" s="121"/>
      <c r="I13" s="121"/>
      <c r="J13" s="49"/>
      <c r="K13" s="49"/>
      <c r="N13" s="59"/>
      <c r="O13" s="59"/>
      <c r="P13" s="59"/>
      <c r="Q13" s="59"/>
      <c r="R13" s="59"/>
    </row>
    <row r="14" spans="1:18" s="45" customFormat="1" ht="8.25" customHeight="1" x14ac:dyDescent="0.2">
      <c r="E14" s="394"/>
      <c r="F14" s="394"/>
      <c r="G14" s="394"/>
      <c r="H14" s="46"/>
      <c r="N14" s="59"/>
      <c r="O14" s="59"/>
      <c r="P14" s="59"/>
      <c r="Q14" s="59"/>
      <c r="R14" s="59"/>
    </row>
    <row r="15" spans="1:18" s="4" customFormat="1" ht="11.25" customHeight="1" x14ac:dyDescent="0.2">
      <c r="A15" s="5"/>
      <c r="B15" s="5"/>
      <c r="C15" s="5"/>
      <c r="D15" s="5"/>
      <c r="E15" s="5"/>
      <c r="F15" s="400" t="s">
        <v>87</v>
      </c>
      <c r="G15" s="400"/>
      <c r="H15" s="7"/>
      <c r="I15" s="45"/>
      <c r="J15" s="45"/>
      <c r="K15" s="45"/>
      <c r="L15" s="45"/>
      <c r="N15" s="23"/>
      <c r="O15" s="23"/>
      <c r="P15" s="23"/>
      <c r="Q15" s="23"/>
      <c r="R15" s="23"/>
    </row>
    <row r="16" spans="1:18" s="4" customFormat="1" ht="22.5" customHeight="1" x14ac:dyDescent="0.2">
      <c r="A16" s="5"/>
      <c r="B16" s="5"/>
      <c r="C16" s="5"/>
      <c r="D16" s="5"/>
      <c r="E16" s="5"/>
      <c r="F16" s="409" t="s">
        <v>180</v>
      </c>
      <c r="G16" s="409"/>
      <c r="H16" s="7"/>
      <c r="I16" s="45"/>
      <c r="J16" s="45"/>
      <c r="K16" s="45"/>
      <c r="L16" s="45"/>
      <c r="N16" s="23"/>
      <c r="O16" s="23"/>
      <c r="P16" s="23"/>
      <c r="Q16" s="23"/>
      <c r="R16" s="23"/>
    </row>
    <row r="17" spans="1:18" s="4" customFormat="1" ht="11.25" customHeight="1" x14ac:dyDescent="0.2">
      <c r="A17" s="5"/>
      <c r="B17" s="5"/>
      <c r="C17" s="5"/>
      <c r="D17" s="5"/>
      <c r="E17" s="5"/>
      <c r="F17" s="409"/>
      <c r="G17" s="409"/>
      <c r="H17" s="7"/>
      <c r="I17" s="45"/>
      <c r="J17" s="45"/>
      <c r="K17" s="45"/>
      <c r="L17" s="45"/>
      <c r="N17" s="23"/>
      <c r="O17" s="23"/>
      <c r="P17" s="23"/>
      <c r="Q17" s="23"/>
      <c r="R17" s="23"/>
    </row>
    <row r="18" spans="1:18" s="4" customFormat="1" ht="12.75" customHeight="1" x14ac:dyDescent="0.2">
      <c r="A18" s="407" t="s">
        <v>88</v>
      </c>
      <c r="B18" s="407"/>
      <c r="C18" s="407"/>
      <c r="D18" s="407"/>
      <c r="E18" s="407"/>
      <c r="F18" s="407"/>
      <c r="G18" s="407"/>
      <c r="H18" s="7"/>
      <c r="I18" s="45"/>
      <c r="J18" s="45"/>
      <c r="K18" s="45"/>
      <c r="L18" s="45"/>
      <c r="N18" s="23"/>
      <c r="O18" s="23"/>
      <c r="P18" s="23"/>
      <c r="Q18" s="23"/>
      <c r="R18" s="23"/>
    </row>
    <row r="19" spans="1:18" s="4" customFormat="1" ht="14.25" customHeight="1" x14ac:dyDescent="0.25">
      <c r="A19" s="5"/>
      <c r="B19" s="51" t="s">
        <v>151</v>
      </c>
      <c r="C19" s="408">
        <f>K5</f>
        <v>45291</v>
      </c>
      <c r="D19" s="408"/>
      <c r="E19" s="408"/>
      <c r="F19" s="408"/>
      <c r="G19" s="5"/>
      <c r="H19" s="7"/>
      <c r="I19" s="45"/>
      <c r="J19" s="45"/>
      <c r="K19" s="45"/>
      <c r="L19" s="45"/>
      <c r="N19" s="23"/>
      <c r="O19" s="23"/>
      <c r="P19" s="23"/>
      <c r="Q19" s="23"/>
      <c r="R19" s="23"/>
    </row>
    <row r="20" spans="1:18" s="4" customFormat="1" ht="12.75" customHeight="1" x14ac:dyDescent="0.2">
      <c r="A20" s="3"/>
      <c r="B20" s="5"/>
      <c r="C20" s="5"/>
      <c r="D20" s="5"/>
      <c r="E20" s="5"/>
      <c r="F20" s="5"/>
      <c r="G20" s="5"/>
      <c r="H20" s="7"/>
      <c r="I20" s="45"/>
      <c r="J20" s="45"/>
      <c r="K20" s="45"/>
      <c r="L20" s="45"/>
      <c r="N20" s="23"/>
      <c r="O20" s="23"/>
      <c r="P20" s="23"/>
      <c r="Q20" s="23"/>
      <c r="R20" s="23"/>
    </row>
    <row r="21" spans="1:18" s="4" customFormat="1" ht="12.75" x14ac:dyDescent="0.2">
      <c r="A21" s="395" t="s">
        <v>85</v>
      </c>
      <c r="B21" s="396"/>
      <c r="C21" s="396"/>
      <c r="D21" s="397" t="s">
        <v>321</v>
      </c>
      <c r="E21" s="398"/>
      <c r="F21" s="398"/>
      <c r="G21" s="399"/>
      <c r="H21" s="7"/>
      <c r="I21" s="45"/>
      <c r="J21" s="45"/>
      <c r="K21" s="45"/>
      <c r="L21" s="45"/>
      <c r="N21" s="23"/>
      <c r="O21" s="23"/>
      <c r="P21" s="23"/>
      <c r="Q21" s="23"/>
      <c r="R21" s="23"/>
    </row>
    <row r="22" spans="1:18" s="4" customFormat="1" ht="12.75" x14ac:dyDescent="0.2">
      <c r="A22" s="395" t="s">
        <v>76</v>
      </c>
      <c r="B22" s="396"/>
      <c r="C22" s="396"/>
      <c r="D22" s="401">
        <v>100061959</v>
      </c>
      <c r="E22" s="402"/>
      <c r="F22" s="402"/>
      <c r="G22" s="403"/>
      <c r="H22" s="7"/>
      <c r="I22" s="45"/>
      <c r="J22" s="45"/>
      <c r="K22" s="45"/>
      <c r="L22" s="45"/>
      <c r="N22" s="23"/>
      <c r="O22" s="23"/>
      <c r="P22" s="23"/>
      <c r="Q22" s="23"/>
      <c r="R22" s="23"/>
    </row>
    <row r="23" spans="1:18" s="4" customFormat="1" ht="12.75" x14ac:dyDescent="0.2">
      <c r="A23" s="395" t="s">
        <v>199</v>
      </c>
      <c r="B23" s="396"/>
      <c r="C23" s="396"/>
      <c r="D23" s="397" t="s">
        <v>322</v>
      </c>
      <c r="E23" s="398"/>
      <c r="F23" s="398"/>
      <c r="G23" s="399"/>
      <c r="H23" s="7"/>
      <c r="I23" s="45"/>
      <c r="J23" s="45"/>
      <c r="K23" s="45"/>
      <c r="L23" s="45"/>
      <c r="N23" s="23"/>
      <c r="O23" s="23"/>
      <c r="P23" s="23"/>
      <c r="Q23" s="23"/>
      <c r="R23" s="23"/>
    </row>
    <row r="24" spans="1:18" s="4" customFormat="1" ht="12.75" x14ac:dyDescent="0.2">
      <c r="A24" s="395" t="s">
        <v>77</v>
      </c>
      <c r="B24" s="396"/>
      <c r="C24" s="396"/>
      <c r="D24" s="397" t="s">
        <v>323</v>
      </c>
      <c r="E24" s="398"/>
      <c r="F24" s="398"/>
      <c r="G24" s="399"/>
      <c r="H24" s="7"/>
      <c r="I24" s="45"/>
      <c r="J24" s="45"/>
      <c r="K24" s="45"/>
      <c r="L24" s="45"/>
      <c r="N24" s="23"/>
      <c r="O24" s="23"/>
      <c r="P24" s="23"/>
      <c r="Q24" s="23"/>
      <c r="R24" s="23"/>
    </row>
    <row r="25" spans="1:18" s="4" customFormat="1" ht="12.75" x14ac:dyDescent="0.2">
      <c r="A25" s="395" t="s">
        <v>78</v>
      </c>
      <c r="B25" s="396"/>
      <c r="C25" s="396"/>
      <c r="D25" s="397" t="s">
        <v>324</v>
      </c>
      <c r="E25" s="398"/>
      <c r="F25" s="398"/>
      <c r="G25" s="399"/>
      <c r="H25" s="7"/>
      <c r="K25" s="42"/>
      <c r="L25" s="23"/>
      <c r="N25" s="23"/>
      <c r="O25" s="23"/>
      <c r="P25" s="23"/>
      <c r="Q25" s="23"/>
      <c r="R25" s="23"/>
    </row>
    <row r="26" spans="1:18" s="4" customFormat="1" ht="12.75" x14ac:dyDescent="0.2">
      <c r="A26" s="395" t="s">
        <v>79</v>
      </c>
      <c r="B26" s="396"/>
      <c r="C26" s="396"/>
      <c r="D26" s="397" t="s">
        <v>325</v>
      </c>
      <c r="E26" s="398"/>
      <c r="F26" s="398"/>
      <c r="G26" s="399"/>
      <c r="H26" s="7"/>
      <c r="I26" s="48"/>
      <c r="J26" s="381"/>
      <c r="K26" s="381"/>
      <c r="L26" s="23"/>
      <c r="N26" s="23"/>
      <c r="O26" s="23"/>
      <c r="P26" s="23"/>
      <c r="Q26" s="23"/>
      <c r="R26" s="23"/>
    </row>
    <row r="27" spans="1:18" s="4" customFormat="1" ht="12.75" x14ac:dyDescent="0.2">
      <c r="A27" s="395" t="s">
        <v>86</v>
      </c>
      <c r="B27" s="396"/>
      <c r="C27" s="396"/>
      <c r="D27" s="397" t="s">
        <v>326</v>
      </c>
      <c r="E27" s="398"/>
      <c r="F27" s="398"/>
      <c r="G27" s="399"/>
      <c r="H27" s="7"/>
      <c r="J27" s="381"/>
      <c r="K27" s="381"/>
      <c r="L27" s="23"/>
      <c r="N27" s="23"/>
      <c r="O27" s="23"/>
      <c r="P27" s="23"/>
      <c r="Q27" s="23"/>
      <c r="R27" s="23"/>
    </row>
    <row r="28" spans="1:18" s="4" customFormat="1" ht="8.25" customHeight="1" x14ac:dyDescent="0.2">
      <c r="A28" s="118"/>
      <c r="B28" s="118"/>
      <c r="C28" s="118"/>
      <c r="D28" s="119"/>
      <c r="E28" s="119"/>
      <c r="F28" s="119"/>
      <c r="G28" s="119"/>
      <c r="H28" s="7"/>
      <c r="J28" s="123"/>
      <c r="K28" s="123"/>
      <c r="L28" s="23"/>
      <c r="N28" s="23"/>
      <c r="O28" s="23"/>
      <c r="P28" s="23"/>
      <c r="Q28" s="23"/>
      <c r="R28" s="23"/>
    </row>
    <row r="29" spans="1:18" s="4" customFormat="1" ht="15" customHeight="1" x14ac:dyDescent="0.2">
      <c r="A29" s="5"/>
      <c r="B29" s="5"/>
      <c r="C29" s="393" t="s">
        <v>89</v>
      </c>
      <c r="D29" s="393"/>
      <c r="E29" s="410"/>
      <c r="F29" s="411"/>
      <c r="G29" s="5"/>
      <c r="H29" s="7"/>
      <c r="I29" s="35"/>
      <c r="J29" s="50"/>
      <c r="K29" s="50"/>
      <c r="L29" s="23"/>
      <c r="N29" s="23"/>
      <c r="O29" s="23"/>
      <c r="P29" s="23"/>
      <c r="Q29" s="23"/>
      <c r="R29" s="23"/>
    </row>
    <row r="30" spans="1:18" s="4" customFormat="1" ht="15" customHeight="1" x14ac:dyDescent="0.2">
      <c r="A30" s="5"/>
      <c r="B30" s="5"/>
      <c r="C30" s="393" t="s">
        <v>90</v>
      </c>
      <c r="D30" s="393"/>
      <c r="E30" s="410"/>
      <c r="F30" s="411"/>
      <c r="G30" s="5"/>
      <c r="H30" s="7"/>
      <c r="I30" s="36"/>
      <c r="J30" s="49"/>
      <c r="K30" s="49"/>
      <c r="L30" s="23"/>
      <c r="N30" s="23"/>
      <c r="O30" s="23"/>
      <c r="P30" s="23"/>
      <c r="Q30" s="23"/>
      <c r="R30" s="23"/>
    </row>
    <row r="31" spans="1:18" s="4" customFormat="1" ht="15" customHeight="1" x14ac:dyDescent="0.2">
      <c r="A31" s="5"/>
      <c r="B31" s="5"/>
      <c r="C31" s="393" t="s">
        <v>91</v>
      </c>
      <c r="D31" s="393"/>
      <c r="E31" s="410"/>
      <c r="F31" s="411"/>
      <c r="G31" s="5"/>
      <c r="H31" s="7"/>
      <c r="N31" s="23"/>
      <c r="O31" s="23"/>
      <c r="P31" s="23"/>
      <c r="Q31" s="23"/>
      <c r="R31" s="23"/>
    </row>
    <row r="32" spans="1:18" s="4" customFormat="1" ht="9.75" customHeight="1" x14ac:dyDescent="0.2">
      <c r="A32" s="5"/>
      <c r="B32" s="5"/>
      <c r="C32" s="5"/>
      <c r="D32" s="5"/>
      <c r="E32" s="6"/>
      <c r="F32" s="6"/>
      <c r="G32" s="124"/>
      <c r="H32" s="7"/>
      <c r="N32" s="23"/>
      <c r="O32" s="23"/>
      <c r="P32" s="23"/>
      <c r="Q32" s="23"/>
      <c r="R32" s="23"/>
    </row>
    <row r="33" spans="1:19" ht="26.25" customHeight="1" x14ac:dyDescent="0.2">
      <c r="A33" s="389" t="s">
        <v>125</v>
      </c>
      <c r="B33" s="389"/>
      <c r="C33" s="389"/>
      <c r="D33" s="389"/>
      <c r="E33" s="9" t="s">
        <v>51</v>
      </c>
      <c r="F33" s="109">
        <f>K5</f>
        <v>45291</v>
      </c>
      <c r="G33" s="109">
        <f>DATE(YEAR(K5),MONTH(0),DAY(0))</f>
        <v>44926</v>
      </c>
      <c r="H33" s="387"/>
      <c r="I33" s="388"/>
      <c r="J33" s="388"/>
      <c r="K33" s="111"/>
      <c r="L33" s="111"/>
      <c r="S33" s="89"/>
    </row>
    <row r="34" spans="1:19" ht="12" customHeight="1" x14ac:dyDescent="0.2">
      <c r="A34" s="382">
        <v>1</v>
      </c>
      <c r="B34" s="383"/>
      <c r="C34" s="383"/>
      <c r="D34" s="384"/>
      <c r="E34" s="11">
        <v>2</v>
      </c>
      <c r="F34" s="11">
        <v>3</v>
      </c>
      <c r="G34" s="11">
        <v>4</v>
      </c>
      <c r="H34" s="387"/>
      <c r="I34" s="388"/>
      <c r="J34" s="388"/>
      <c r="K34" s="111"/>
      <c r="L34" s="111"/>
    </row>
    <row r="35" spans="1:19" ht="15.95" customHeight="1" x14ac:dyDescent="0.2">
      <c r="A35" s="390" t="s">
        <v>200</v>
      </c>
      <c r="B35" s="391"/>
      <c r="C35" s="391"/>
      <c r="D35" s="392"/>
      <c r="E35" s="10"/>
      <c r="F35" s="65"/>
      <c r="G35" s="65"/>
      <c r="H35" s="387"/>
      <c r="I35" s="388"/>
      <c r="J35" s="388"/>
      <c r="K35" s="111"/>
      <c r="L35" s="111"/>
    </row>
    <row r="36" spans="1:19" ht="15.95" customHeight="1" x14ac:dyDescent="0.2">
      <c r="A36" s="335" t="s">
        <v>201</v>
      </c>
      <c r="B36" s="336"/>
      <c r="C36" s="336"/>
      <c r="D36" s="337"/>
      <c r="E36" s="10">
        <v>110</v>
      </c>
      <c r="F36" s="16">
        <v>3562</v>
      </c>
      <c r="G36" s="16">
        <v>3317</v>
      </c>
      <c r="I36" s="112"/>
    </row>
    <row r="37" spans="1:19" ht="15.95" customHeight="1" x14ac:dyDescent="0.2">
      <c r="A37" s="335" t="s">
        <v>202</v>
      </c>
      <c r="B37" s="336"/>
      <c r="C37" s="336"/>
      <c r="D37" s="337"/>
      <c r="E37" s="10">
        <v>120</v>
      </c>
      <c r="F37" s="16">
        <v>0</v>
      </c>
      <c r="G37" s="16">
        <v>0</v>
      </c>
      <c r="I37" s="113"/>
    </row>
    <row r="38" spans="1:19" ht="15.95" customHeight="1" x14ac:dyDescent="0.2">
      <c r="A38" s="372" t="s">
        <v>203</v>
      </c>
      <c r="B38" s="373"/>
      <c r="C38" s="373"/>
      <c r="D38" s="374"/>
      <c r="E38" s="66">
        <v>130</v>
      </c>
      <c r="F38" s="20">
        <f>SUM(F39:F42)</f>
        <v>0</v>
      </c>
      <c r="G38" s="20">
        <f>SUM(G39:G42)</f>
        <v>0</v>
      </c>
      <c r="H38" s="114"/>
      <c r="I38" s="115"/>
    </row>
    <row r="39" spans="1:19" ht="15.95" customHeight="1" x14ac:dyDescent="0.2">
      <c r="A39" s="378" t="s">
        <v>50</v>
      </c>
      <c r="B39" s="379"/>
      <c r="C39" s="379"/>
      <c r="D39" s="380"/>
      <c r="E39" s="66"/>
      <c r="F39" s="68"/>
      <c r="G39" s="68"/>
      <c r="I39" s="385"/>
    </row>
    <row r="40" spans="1:19" ht="15.95" customHeight="1" x14ac:dyDescent="0.2">
      <c r="A40" s="375" t="s">
        <v>204</v>
      </c>
      <c r="B40" s="376"/>
      <c r="C40" s="376"/>
      <c r="D40" s="377"/>
      <c r="E40" s="69">
        <v>131</v>
      </c>
      <c r="F40" s="18">
        <v>0</v>
      </c>
      <c r="G40" s="18">
        <v>0</v>
      </c>
      <c r="I40" s="386"/>
    </row>
    <row r="41" spans="1:19" ht="15.95" customHeight="1" x14ac:dyDescent="0.2">
      <c r="A41" s="369" t="s">
        <v>205</v>
      </c>
      <c r="B41" s="370"/>
      <c r="C41" s="370"/>
      <c r="D41" s="371"/>
      <c r="E41" s="69">
        <v>132</v>
      </c>
      <c r="F41" s="18">
        <v>0</v>
      </c>
      <c r="G41" s="18">
        <v>0</v>
      </c>
      <c r="I41" s="115"/>
    </row>
    <row r="42" spans="1:19" ht="24" customHeight="1" x14ac:dyDescent="0.2">
      <c r="A42" s="326" t="s">
        <v>206</v>
      </c>
      <c r="B42" s="327"/>
      <c r="C42" s="327"/>
      <c r="D42" s="328"/>
      <c r="E42" s="10">
        <v>133</v>
      </c>
      <c r="F42" s="16">
        <v>0</v>
      </c>
      <c r="G42" s="16">
        <v>0</v>
      </c>
      <c r="I42" s="115"/>
    </row>
    <row r="43" spans="1:19" ht="15.95" customHeight="1" x14ac:dyDescent="0.2">
      <c r="A43" s="316" t="s">
        <v>207</v>
      </c>
      <c r="B43" s="317"/>
      <c r="C43" s="317"/>
      <c r="D43" s="318"/>
      <c r="E43" s="10">
        <v>140</v>
      </c>
      <c r="F43" s="16">
        <v>2559</v>
      </c>
      <c r="G43" s="16">
        <v>2556</v>
      </c>
      <c r="I43" s="115"/>
    </row>
    <row r="44" spans="1:19" ht="15.95" customHeight="1" x14ac:dyDescent="0.2">
      <c r="A44" s="316" t="s">
        <v>208</v>
      </c>
      <c r="B44" s="317"/>
      <c r="C44" s="317"/>
      <c r="D44" s="318"/>
      <c r="E44" s="10">
        <v>150</v>
      </c>
      <c r="F44" s="16">
        <v>0</v>
      </c>
      <c r="G44" s="16">
        <v>0</v>
      </c>
      <c r="I44" s="115"/>
    </row>
    <row r="45" spans="1:19" ht="15.95" customHeight="1" x14ac:dyDescent="0.2">
      <c r="A45" s="316" t="s">
        <v>209</v>
      </c>
      <c r="B45" s="317"/>
      <c r="C45" s="317"/>
      <c r="D45" s="318"/>
      <c r="E45" s="69">
        <v>160</v>
      </c>
      <c r="F45" s="18">
        <v>0</v>
      </c>
      <c r="G45" s="18">
        <v>0</v>
      </c>
      <c r="I45" s="115"/>
    </row>
    <row r="46" spans="1:19" ht="15.95" customHeight="1" x14ac:dyDescent="0.2">
      <c r="A46" s="316" t="s">
        <v>210</v>
      </c>
      <c r="B46" s="317"/>
      <c r="C46" s="317"/>
      <c r="D46" s="318"/>
      <c r="E46" s="69">
        <v>170</v>
      </c>
      <c r="F46" s="18">
        <v>0</v>
      </c>
      <c r="G46" s="18">
        <v>0</v>
      </c>
      <c r="H46" s="114"/>
      <c r="I46" s="115"/>
    </row>
    <row r="47" spans="1:19" ht="15.95" customHeight="1" x14ac:dyDescent="0.2">
      <c r="A47" s="316" t="s">
        <v>211</v>
      </c>
      <c r="B47" s="317"/>
      <c r="C47" s="317"/>
      <c r="D47" s="318"/>
      <c r="E47" s="69">
        <v>180</v>
      </c>
      <c r="F47" s="18">
        <v>0</v>
      </c>
      <c r="G47" s="18">
        <v>0</v>
      </c>
      <c r="I47" s="115"/>
    </row>
    <row r="48" spans="1:19" ht="15.95" customHeight="1" x14ac:dyDescent="0.2">
      <c r="A48" s="329" t="s">
        <v>53</v>
      </c>
      <c r="B48" s="330"/>
      <c r="C48" s="330"/>
      <c r="D48" s="331"/>
      <c r="E48" s="12">
        <v>190</v>
      </c>
      <c r="F48" s="21">
        <f>SUM(F36,F37,F38,F43,F44,F45,F46,F47)</f>
        <v>6121</v>
      </c>
      <c r="G48" s="21">
        <f>SUM(G36,G37,G38,G43,G44,G45,G46,G47)</f>
        <v>5873</v>
      </c>
      <c r="I48" s="115"/>
    </row>
    <row r="49" spans="1:9" ht="15.95" customHeight="1" x14ac:dyDescent="0.2">
      <c r="A49" s="332" t="s">
        <v>212</v>
      </c>
      <c r="B49" s="333"/>
      <c r="C49" s="333"/>
      <c r="D49" s="334"/>
      <c r="E49" s="12"/>
      <c r="F49" s="70"/>
      <c r="G49" s="70"/>
      <c r="I49" s="115"/>
    </row>
    <row r="50" spans="1:9" ht="15.95" customHeight="1" x14ac:dyDescent="0.2">
      <c r="A50" s="316" t="s">
        <v>213</v>
      </c>
      <c r="B50" s="317"/>
      <c r="C50" s="317"/>
      <c r="D50" s="318"/>
      <c r="E50" s="66">
        <v>210</v>
      </c>
      <c r="F50" s="20">
        <f>SUM(F51:F57)</f>
        <v>4</v>
      </c>
      <c r="G50" s="20">
        <f>SUM(G51:G57)</f>
        <v>4</v>
      </c>
      <c r="I50" s="115"/>
    </row>
    <row r="51" spans="1:9" ht="15.95" customHeight="1" x14ac:dyDescent="0.2">
      <c r="A51" s="310" t="s">
        <v>50</v>
      </c>
      <c r="B51" s="311"/>
      <c r="C51" s="311"/>
      <c r="D51" s="312"/>
      <c r="E51" s="71"/>
      <c r="F51" s="68"/>
      <c r="G51" s="68"/>
      <c r="I51" s="115"/>
    </row>
    <row r="52" spans="1:9" ht="15.95" customHeight="1" x14ac:dyDescent="0.2">
      <c r="A52" s="313" t="s">
        <v>214</v>
      </c>
      <c r="B52" s="314"/>
      <c r="C52" s="314"/>
      <c r="D52" s="315"/>
      <c r="E52" s="72">
        <v>211</v>
      </c>
      <c r="F52" s="18">
        <v>4</v>
      </c>
      <c r="G52" s="18">
        <v>4</v>
      </c>
      <c r="I52" s="115"/>
    </row>
    <row r="53" spans="1:9" ht="15.95" customHeight="1" x14ac:dyDescent="0.2">
      <c r="A53" s="310" t="s">
        <v>54</v>
      </c>
      <c r="B53" s="311"/>
      <c r="C53" s="311"/>
      <c r="D53" s="312"/>
      <c r="E53" s="69">
        <v>212</v>
      </c>
      <c r="F53" s="18">
        <v>0</v>
      </c>
      <c r="G53" s="18">
        <v>0</v>
      </c>
      <c r="I53" s="115"/>
    </row>
    <row r="54" spans="1:9" ht="15.95" customHeight="1" x14ac:dyDescent="0.2">
      <c r="A54" s="310" t="s">
        <v>215</v>
      </c>
      <c r="B54" s="311"/>
      <c r="C54" s="311"/>
      <c r="D54" s="312"/>
      <c r="E54" s="10">
        <v>213</v>
      </c>
      <c r="F54" s="16">
        <v>0</v>
      </c>
      <c r="G54" s="16">
        <v>0</v>
      </c>
      <c r="H54" s="114"/>
      <c r="I54" s="115"/>
    </row>
    <row r="55" spans="1:9" ht="15.95" customHeight="1" x14ac:dyDescent="0.2">
      <c r="A55" s="310" t="s">
        <v>216</v>
      </c>
      <c r="B55" s="311"/>
      <c r="C55" s="311"/>
      <c r="D55" s="312"/>
      <c r="E55" s="10">
        <v>214</v>
      </c>
      <c r="F55" s="16">
        <v>0</v>
      </c>
      <c r="G55" s="16">
        <v>0</v>
      </c>
      <c r="H55" s="114"/>
      <c r="I55" s="115"/>
    </row>
    <row r="56" spans="1:9" ht="15.95" customHeight="1" x14ac:dyDescent="0.2">
      <c r="A56" s="310" t="s">
        <v>55</v>
      </c>
      <c r="B56" s="311"/>
      <c r="C56" s="311"/>
      <c r="D56" s="312"/>
      <c r="E56" s="10">
        <v>215</v>
      </c>
      <c r="F56" s="16">
        <v>0</v>
      </c>
      <c r="G56" s="16">
        <v>0</v>
      </c>
      <c r="I56" s="115"/>
    </row>
    <row r="57" spans="1:9" ht="15.95" customHeight="1" x14ac:dyDescent="0.2">
      <c r="A57" s="310" t="s">
        <v>217</v>
      </c>
      <c r="B57" s="311"/>
      <c r="C57" s="311"/>
      <c r="D57" s="312"/>
      <c r="E57" s="10">
        <v>216</v>
      </c>
      <c r="F57" s="16">
        <v>0</v>
      </c>
      <c r="G57" s="16">
        <v>0</v>
      </c>
      <c r="I57" s="115"/>
    </row>
    <row r="58" spans="1:9" ht="25.5" customHeight="1" x14ac:dyDescent="0.2">
      <c r="A58" s="316" t="s">
        <v>218</v>
      </c>
      <c r="B58" s="317"/>
      <c r="C58" s="317"/>
      <c r="D58" s="318"/>
      <c r="E58" s="10">
        <v>220</v>
      </c>
      <c r="F58" s="16">
        <v>0</v>
      </c>
      <c r="G58" s="16">
        <v>0</v>
      </c>
      <c r="I58" s="115"/>
    </row>
    <row r="59" spans="1:9" ht="20.25" customHeight="1" x14ac:dyDescent="0.2">
      <c r="A59" s="335" t="s">
        <v>219</v>
      </c>
      <c r="B59" s="336"/>
      <c r="C59" s="336"/>
      <c r="D59" s="337"/>
      <c r="E59" s="10">
        <v>230</v>
      </c>
      <c r="F59" s="16">
        <v>1</v>
      </c>
      <c r="G59" s="16">
        <v>1</v>
      </c>
      <c r="I59" s="115"/>
    </row>
    <row r="60" spans="1:9" ht="24.75" customHeight="1" x14ac:dyDescent="0.2">
      <c r="A60" s="344" t="s">
        <v>220</v>
      </c>
      <c r="B60" s="345"/>
      <c r="C60" s="345"/>
      <c r="D60" s="346"/>
      <c r="E60" s="73">
        <v>240</v>
      </c>
      <c r="F60" s="153">
        <v>0</v>
      </c>
      <c r="G60" s="153">
        <v>0</v>
      </c>
      <c r="I60" s="115"/>
    </row>
    <row r="61" spans="1:9" ht="15.95" customHeight="1" x14ac:dyDescent="0.2">
      <c r="A61" s="338" t="s">
        <v>221</v>
      </c>
      <c r="B61" s="339"/>
      <c r="C61" s="339"/>
      <c r="D61" s="340"/>
      <c r="E61" s="66">
        <v>250</v>
      </c>
      <c r="F61" s="17">
        <v>49</v>
      </c>
      <c r="G61" s="17">
        <v>138</v>
      </c>
      <c r="H61" s="114"/>
      <c r="I61" s="115"/>
    </row>
    <row r="62" spans="1:9" ht="15.95" customHeight="1" x14ac:dyDescent="0.2">
      <c r="A62" s="316" t="s">
        <v>222</v>
      </c>
      <c r="B62" s="317"/>
      <c r="C62" s="317"/>
      <c r="D62" s="318"/>
      <c r="E62" s="10">
        <v>260</v>
      </c>
      <c r="F62" s="16">
        <v>0</v>
      </c>
      <c r="G62" s="16">
        <v>0</v>
      </c>
      <c r="I62" s="115"/>
    </row>
    <row r="63" spans="1:9" ht="15.95" customHeight="1" x14ac:dyDescent="0.2">
      <c r="A63" s="341" t="s">
        <v>197</v>
      </c>
      <c r="B63" s="342"/>
      <c r="C63" s="342"/>
      <c r="D63" s="343"/>
      <c r="E63" s="10">
        <v>270</v>
      </c>
      <c r="F63" s="16">
        <v>65</v>
      </c>
      <c r="G63" s="16">
        <v>44</v>
      </c>
      <c r="H63" s="114"/>
      <c r="I63" s="115"/>
    </row>
    <row r="64" spans="1:9" ht="15.95" customHeight="1" x14ac:dyDescent="0.2">
      <c r="A64" s="316" t="s">
        <v>223</v>
      </c>
      <c r="B64" s="317"/>
      <c r="C64" s="317"/>
      <c r="D64" s="318"/>
      <c r="E64" s="10">
        <v>280</v>
      </c>
      <c r="F64" s="16">
        <v>0</v>
      </c>
      <c r="G64" s="16">
        <v>0</v>
      </c>
      <c r="I64" s="115"/>
    </row>
    <row r="65" spans="1:14" ht="15.95" customHeight="1" x14ac:dyDescent="0.2">
      <c r="A65" s="329" t="s">
        <v>57</v>
      </c>
      <c r="B65" s="330"/>
      <c r="C65" s="330"/>
      <c r="D65" s="331"/>
      <c r="E65" s="12">
        <v>290</v>
      </c>
      <c r="F65" s="21">
        <f>SUM(F50,F58,F59,F60,F61,F62,F63,F64)</f>
        <v>119</v>
      </c>
      <c r="G65" s="21">
        <f>SUM(G50,G58,G59,G60,G61,G62,G63,G64)</f>
        <v>187</v>
      </c>
      <c r="I65" s="115"/>
    </row>
    <row r="66" spans="1:14" ht="15.95" customHeight="1" x14ac:dyDescent="0.2">
      <c r="A66" s="349" t="s">
        <v>224</v>
      </c>
      <c r="B66" s="350"/>
      <c r="C66" s="350"/>
      <c r="D66" s="351"/>
      <c r="E66" s="12">
        <v>300</v>
      </c>
      <c r="F66" s="21">
        <f>F48+F65</f>
        <v>6240</v>
      </c>
      <c r="G66" s="21">
        <f>G48+G65</f>
        <v>6060</v>
      </c>
      <c r="H66" s="110"/>
      <c r="I66" s="115"/>
    </row>
    <row r="67" spans="1:14" ht="44.25" customHeight="1" x14ac:dyDescent="0.2">
      <c r="A67" s="320" t="s">
        <v>126</v>
      </c>
      <c r="B67" s="321"/>
      <c r="C67" s="321"/>
      <c r="D67" s="322"/>
      <c r="E67" s="9" t="s">
        <v>51</v>
      </c>
      <c r="F67" s="64">
        <f>$F$33</f>
        <v>45291</v>
      </c>
      <c r="G67" s="64">
        <f>$G$33</f>
        <v>44926</v>
      </c>
      <c r="H67" s="354"/>
      <c r="I67" s="355"/>
      <c r="J67" s="355"/>
      <c r="K67" s="355"/>
      <c r="L67" s="355"/>
      <c r="M67" s="355"/>
      <c r="N67" s="355"/>
    </row>
    <row r="68" spans="1:14" ht="15.95" customHeight="1" x14ac:dyDescent="0.2">
      <c r="A68" s="356">
        <v>1</v>
      </c>
      <c r="B68" s="357"/>
      <c r="C68" s="357"/>
      <c r="D68" s="358"/>
      <c r="E68" s="12">
        <v>2</v>
      </c>
      <c r="F68" s="12">
        <v>3</v>
      </c>
      <c r="G68" s="12">
        <v>4</v>
      </c>
      <c r="H68" s="47"/>
    </row>
    <row r="69" spans="1:14" ht="15.95" customHeight="1" x14ac:dyDescent="0.2">
      <c r="A69" s="359" t="s">
        <v>225</v>
      </c>
      <c r="B69" s="360"/>
      <c r="C69" s="360"/>
      <c r="D69" s="361"/>
      <c r="E69" s="10"/>
      <c r="F69" s="74"/>
      <c r="G69" s="74"/>
      <c r="I69" s="115"/>
    </row>
    <row r="70" spans="1:14" ht="15.95" customHeight="1" x14ac:dyDescent="0.2">
      <c r="A70" s="316" t="s">
        <v>226</v>
      </c>
      <c r="B70" s="317"/>
      <c r="C70" s="317"/>
      <c r="D70" s="318"/>
      <c r="E70" s="10">
        <v>410</v>
      </c>
      <c r="F70" s="16">
        <v>3</v>
      </c>
      <c r="G70" s="16">
        <v>3</v>
      </c>
      <c r="H70" s="7"/>
      <c r="I70" s="115"/>
    </row>
    <row r="71" spans="1:14" ht="15.95" customHeight="1" x14ac:dyDescent="0.2">
      <c r="A71" s="316" t="s">
        <v>227</v>
      </c>
      <c r="B71" s="317"/>
      <c r="C71" s="317"/>
      <c r="D71" s="318"/>
      <c r="E71" s="75" t="s">
        <v>142</v>
      </c>
      <c r="F71" s="55">
        <v>0</v>
      </c>
      <c r="G71" s="55">
        <v>0</v>
      </c>
      <c r="H71" s="157"/>
      <c r="I71" s="115"/>
      <c r="J71" s="116"/>
      <c r="K71" s="116"/>
      <c r="L71" s="116"/>
    </row>
    <row r="72" spans="1:14" ht="15.95" customHeight="1" x14ac:dyDescent="0.2">
      <c r="A72" s="335" t="s">
        <v>228</v>
      </c>
      <c r="B72" s="336"/>
      <c r="C72" s="336"/>
      <c r="D72" s="337"/>
      <c r="E72" s="75" t="s">
        <v>143</v>
      </c>
      <c r="F72" s="55">
        <v>0</v>
      </c>
      <c r="G72" s="55">
        <v>0</v>
      </c>
      <c r="H72" s="7"/>
      <c r="I72" s="115"/>
      <c r="J72" s="116"/>
      <c r="K72" s="116"/>
      <c r="L72" s="116"/>
    </row>
    <row r="73" spans="1:14" ht="15.95" customHeight="1" x14ac:dyDescent="0.2">
      <c r="A73" s="338" t="s">
        <v>229</v>
      </c>
      <c r="B73" s="339"/>
      <c r="C73" s="339"/>
      <c r="D73" s="340"/>
      <c r="E73" s="10">
        <v>440</v>
      </c>
      <c r="F73" s="16">
        <v>0</v>
      </c>
      <c r="G73" s="16">
        <v>0</v>
      </c>
      <c r="H73" s="7"/>
      <c r="I73" s="115"/>
    </row>
    <row r="74" spans="1:14" ht="15.95" customHeight="1" x14ac:dyDescent="0.2">
      <c r="A74" s="316" t="s">
        <v>230</v>
      </c>
      <c r="B74" s="317"/>
      <c r="C74" s="317"/>
      <c r="D74" s="318"/>
      <c r="E74" s="10">
        <v>450</v>
      </c>
      <c r="F74" s="16">
        <v>3792</v>
      </c>
      <c r="G74" s="16">
        <v>3475</v>
      </c>
      <c r="H74" s="7"/>
      <c r="I74" s="115"/>
    </row>
    <row r="75" spans="1:14" ht="15.95" customHeight="1" x14ac:dyDescent="0.2">
      <c r="A75" s="316" t="s">
        <v>231</v>
      </c>
      <c r="B75" s="317"/>
      <c r="C75" s="317"/>
      <c r="D75" s="318"/>
      <c r="E75" s="10">
        <v>460</v>
      </c>
      <c r="F75" s="17">
        <v>1741</v>
      </c>
      <c r="G75" s="17">
        <v>1633</v>
      </c>
      <c r="H75" s="7"/>
      <c r="I75" s="115"/>
      <c r="J75" s="117"/>
      <c r="K75" s="117"/>
      <c r="L75" s="117"/>
    </row>
    <row r="76" spans="1:14" ht="15.95" customHeight="1" x14ac:dyDescent="0.2">
      <c r="A76" s="316" t="s">
        <v>232</v>
      </c>
      <c r="B76" s="317"/>
      <c r="C76" s="317"/>
      <c r="D76" s="318"/>
      <c r="E76" s="10">
        <v>470</v>
      </c>
      <c r="F76" s="17"/>
      <c r="G76" s="17">
        <v>0</v>
      </c>
      <c r="H76" s="7"/>
      <c r="I76" s="115"/>
      <c r="J76" s="117"/>
      <c r="K76" s="117"/>
      <c r="L76" s="117"/>
    </row>
    <row r="77" spans="1:14" ht="15.95" customHeight="1" x14ac:dyDescent="0.2">
      <c r="A77" s="316" t="s">
        <v>58</v>
      </c>
      <c r="B77" s="317"/>
      <c r="C77" s="317"/>
      <c r="D77" s="318"/>
      <c r="E77" s="10">
        <v>480</v>
      </c>
      <c r="F77" s="16">
        <v>0</v>
      </c>
      <c r="G77" s="16">
        <v>0</v>
      </c>
      <c r="H77" s="7"/>
    </row>
    <row r="78" spans="1:14" ht="15.95" customHeight="1" x14ac:dyDescent="0.2">
      <c r="A78" s="349" t="s">
        <v>60</v>
      </c>
      <c r="B78" s="350"/>
      <c r="C78" s="350"/>
      <c r="D78" s="351"/>
      <c r="E78" s="12">
        <v>490</v>
      </c>
      <c r="F78" s="21">
        <f>IF(OR($I$2="I",$I$2="II",$I$2="III",$I$2="IV",AND($J$6&gt;0,$K$6&gt;0)),SUM(F70,F73,F74,F75,F76,F77)-F71-F72,SUM(F70,F73,F74,F75,F77)-F71-F72)</f>
        <v>5536</v>
      </c>
      <c r="G78" s="21">
        <f>IF(OR($I$2="I",$I$2="II",$I$2="III",$I$2="IV",AND($J$6&gt;0,$K$6&gt;0)),SUM(G70,G73,G74,G75,G76,G77)-G71-G72,SUM(G70,G73,G74,G75,G77)-G71-G72)</f>
        <v>5111</v>
      </c>
      <c r="H78" s="158"/>
    </row>
    <row r="79" spans="1:14" ht="15.95" customHeight="1" x14ac:dyDescent="0.2">
      <c r="A79" s="332" t="s">
        <v>62</v>
      </c>
      <c r="B79" s="333"/>
      <c r="C79" s="333"/>
      <c r="D79" s="334"/>
      <c r="E79" s="12"/>
      <c r="F79" s="70"/>
      <c r="G79" s="70"/>
      <c r="H79" s="7"/>
    </row>
    <row r="80" spans="1:14" ht="21.75" customHeight="1" x14ac:dyDescent="0.2">
      <c r="A80" s="316" t="s">
        <v>63</v>
      </c>
      <c r="B80" s="317"/>
      <c r="C80" s="317"/>
      <c r="D80" s="318"/>
      <c r="E80" s="10">
        <v>510</v>
      </c>
      <c r="F80" s="16">
        <v>0</v>
      </c>
      <c r="G80" s="16">
        <v>0</v>
      </c>
      <c r="H80" s="7"/>
    </row>
    <row r="81" spans="1:8" ht="24" customHeight="1" x14ac:dyDescent="0.2">
      <c r="A81" s="316" t="s">
        <v>233</v>
      </c>
      <c r="B81" s="317"/>
      <c r="C81" s="317"/>
      <c r="D81" s="318"/>
      <c r="E81" s="10">
        <v>520</v>
      </c>
      <c r="F81" s="16">
        <v>0</v>
      </c>
      <c r="G81" s="16">
        <v>0</v>
      </c>
      <c r="H81" s="7"/>
    </row>
    <row r="82" spans="1:8" ht="15.95" customHeight="1" x14ac:dyDescent="0.2">
      <c r="A82" s="316" t="s">
        <v>234</v>
      </c>
      <c r="B82" s="317"/>
      <c r="C82" s="317"/>
      <c r="D82" s="318"/>
      <c r="E82" s="10">
        <v>530</v>
      </c>
      <c r="F82" s="16">
        <v>0</v>
      </c>
      <c r="G82" s="16">
        <v>0</v>
      </c>
      <c r="H82" s="7"/>
    </row>
    <row r="83" spans="1:8" ht="15.95" customHeight="1" x14ac:dyDescent="0.2">
      <c r="A83" s="316" t="s">
        <v>59</v>
      </c>
      <c r="B83" s="317"/>
      <c r="C83" s="317"/>
      <c r="D83" s="318"/>
      <c r="E83" s="10">
        <v>540</v>
      </c>
      <c r="F83" s="16">
        <v>32</v>
      </c>
      <c r="G83" s="16">
        <v>19</v>
      </c>
      <c r="H83" s="7"/>
    </row>
    <row r="84" spans="1:8" ht="15.95" customHeight="1" x14ac:dyDescent="0.2">
      <c r="A84" s="316" t="s">
        <v>235</v>
      </c>
      <c r="B84" s="317"/>
      <c r="C84" s="317"/>
      <c r="D84" s="318"/>
      <c r="E84" s="10">
        <v>550</v>
      </c>
      <c r="F84" s="16">
        <v>0</v>
      </c>
      <c r="G84" s="16">
        <v>0</v>
      </c>
      <c r="H84" s="7"/>
    </row>
    <row r="85" spans="1:8" ht="15.95" customHeight="1" x14ac:dyDescent="0.2">
      <c r="A85" s="316" t="s">
        <v>64</v>
      </c>
      <c r="B85" s="317"/>
      <c r="C85" s="317"/>
      <c r="D85" s="318"/>
      <c r="E85" s="10">
        <v>560</v>
      </c>
      <c r="F85" s="16">
        <v>0</v>
      </c>
      <c r="G85" s="16">
        <v>0</v>
      </c>
      <c r="H85" s="7"/>
    </row>
    <row r="86" spans="1:8" ht="15.95" customHeight="1" x14ac:dyDescent="0.2">
      <c r="A86" s="329" t="s">
        <v>65</v>
      </c>
      <c r="B86" s="330"/>
      <c r="C86" s="330"/>
      <c r="D86" s="331"/>
      <c r="E86" s="12">
        <v>590</v>
      </c>
      <c r="F86" s="21">
        <f>SUM(F80:F85)</f>
        <v>32</v>
      </c>
      <c r="G86" s="21">
        <f>SUM(G80:G85)</f>
        <v>19</v>
      </c>
      <c r="H86" s="7"/>
    </row>
    <row r="87" spans="1:8" ht="15.95" customHeight="1" x14ac:dyDescent="0.2">
      <c r="A87" s="332" t="s">
        <v>66</v>
      </c>
      <c r="B87" s="333"/>
      <c r="C87" s="333"/>
      <c r="D87" s="334"/>
      <c r="E87" s="12"/>
      <c r="F87" s="70"/>
      <c r="G87" s="70"/>
      <c r="H87" s="7"/>
    </row>
    <row r="88" spans="1:8" ht="15.95" customHeight="1" x14ac:dyDescent="0.2">
      <c r="A88" s="316" t="s">
        <v>67</v>
      </c>
      <c r="B88" s="317"/>
      <c r="C88" s="317"/>
      <c r="D88" s="318"/>
      <c r="E88" s="10">
        <v>610</v>
      </c>
      <c r="F88" s="16">
        <v>0</v>
      </c>
      <c r="G88" s="16">
        <v>0</v>
      </c>
      <c r="H88" s="7"/>
    </row>
    <row r="89" spans="1:8" ht="15.95" customHeight="1" x14ac:dyDescent="0.2">
      <c r="A89" s="316" t="s">
        <v>237</v>
      </c>
      <c r="B89" s="317"/>
      <c r="C89" s="317"/>
      <c r="D89" s="318"/>
      <c r="E89" s="66">
        <v>620</v>
      </c>
      <c r="F89" s="17">
        <v>0</v>
      </c>
      <c r="G89" s="17">
        <v>0</v>
      </c>
      <c r="H89" s="7"/>
    </row>
    <row r="90" spans="1:8" ht="15.95" customHeight="1" x14ac:dyDescent="0.2">
      <c r="A90" s="316" t="s">
        <v>236</v>
      </c>
      <c r="B90" s="317"/>
      <c r="C90" s="317"/>
      <c r="D90" s="318"/>
      <c r="E90" s="77">
        <v>630</v>
      </c>
      <c r="F90" s="19">
        <f>SUM(F91:F99)</f>
        <v>672</v>
      </c>
      <c r="G90" s="19">
        <f>SUM(G91:G99)</f>
        <v>930</v>
      </c>
      <c r="H90" s="7"/>
    </row>
    <row r="91" spans="1:8" ht="15.95" customHeight="1" x14ac:dyDescent="0.2">
      <c r="A91" s="310" t="s">
        <v>50</v>
      </c>
      <c r="B91" s="311"/>
      <c r="C91" s="311"/>
      <c r="D91" s="312"/>
      <c r="E91" s="78"/>
      <c r="F91" s="154">
        <v>0</v>
      </c>
      <c r="G91" s="154">
        <v>0</v>
      </c>
      <c r="H91" s="7"/>
    </row>
    <row r="92" spans="1:8" ht="15.95" customHeight="1" x14ac:dyDescent="0.2">
      <c r="A92" s="313" t="s">
        <v>238</v>
      </c>
      <c r="B92" s="314"/>
      <c r="C92" s="314"/>
      <c r="D92" s="315"/>
      <c r="E92" s="79">
        <v>631</v>
      </c>
      <c r="F92" s="18">
        <v>8</v>
      </c>
      <c r="G92" s="18">
        <v>5</v>
      </c>
      <c r="H92" s="7"/>
    </row>
    <row r="93" spans="1:8" ht="15.95" customHeight="1" x14ac:dyDescent="0.2">
      <c r="A93" s="323" t="s">
        <v>239</v>
      </c>
      <c r="B93" s="324"/>
      <c r="C93" s="324"/>
      <c r="D93" s="325"/>
      <c r="E93" s="69">
        <v>632</v>
      </c>
      <c r="F93" s="18">
        <v>2</v>
      </c>
      <c r="G93" s="18">
        <v>2</v>
      </c>
      <c r="H93" s="7"/>
    </row>
    <row r="94" spans="1:8" ht="15.95" customHeight="1" x14ac:dyDescent="0.2">
      <c r="A94" s="310" t="s">
        <v>56</v>
      </c>
      <c r="B94" s="311"/>
      <c r="C94" s="311"/>
      <c r="D94" s="312"/>
      <c r="E94" s="10">
        <v>633</v>
      </c>
      <c r="F94" s="16">
        <v>7</v>
      </c>
      <c r="G94" s="16">
        <v>3</v>
      </c>
      <c r="H94" s="7"/>
    </row>
    <row r="95" spans="1:8" ht="15.95" customHeight="1" x14ac:dyDescent="0.2">
      <c r="A95" s="310" t="s">
        <v>240</v>
      </c>
      <c r="B95" s="311"/>
      <c r="C95" s="311"/>
      <c r="D95" s="312"/>
      <c r="E95" s="10">
        <v>634</v>
      </c>
      <c r="F95" s="16">
        <v>2</v>
      </c>
      <c r="G95" s="16">
        <v>1</v>
      </c>
      <c r="H95" s="7"/>
    </row>
    <row r="96" spans="1:8" ht="15.95" customHeight="1" x14ac:dyDescent="0.2">
      <c r="A96" s="310" t="s">
        <v>241</v>
      </c>
      <c r="B96" s="311"/>
      <c r="C96" s="311"/>
      <c r="D96" s="312"/>
      <c r="E96" s="10">
        <v>635</v>
      </c>
      <c r="F96" s="16">
        <v>3</v>
      </c>
      <c r="G96" s="16">
        <v>2</v>
      </c>
    </row>
    <row r="97" spans="1:12" ht="15.95" customHeight="1" x14ac:dyDescent="0.2">
      <c r="A97" s="310" t="s">
        <v>242</v>
      </c>
      <c r="B97" s="311"/>
      <c r="C97" s="311"/>
      <c r="D97" s="312"/>
      <c r="E97" s="10">
        <v>636</v>
      </c>
      <c r="F97" s="16">
        <v>0</v>
      </c>
      <c r="G97" s="16">
        <v>0</v>
      </c>
      <c r="H97" s="7"/>
    </row>
    <row r="98" spans="1:12" ht="18.75" customHeight="1" x14ac:dyDescent="0.2">
      <c r="A98" s="310" t="s">
        <v>243</v>
      </c>
      <c r="B98" s="311"/>
      <c r="C98" s="311"/>
      <c r="D98" s="312"/>
      <c r="E98" s="10">
        <v>637</v>
      </c>
      <c r="F98" s="16">
        <v>1</v>
      </c>
      <c r="G98" s="16">
        <v>1</v>
      </c>
      <c r="H98" s="157"/>
    </row>
    <row r="99" spans="1:12" ht="15.95" customHeight="1" x14ac:dyDescent="0.2">
      <c r="A99" s="310" t="s">
        <v>244</v>
      </c>
      <c r="B99" s="311"/>
      <c r="C99" s="311"/>
      <c r="D99" s="312"/>
      <c r="E99" s="10">
        <v>638</v>
      </c>
      <c r="F99" s="16">
        <v>649</v>
      </c>
      <c r="G99" s="16">
        <v>916</v>
      </c>
      <c r="H99" s="7"/>
    </row>
    <row r="100" spans="1:12" ht="15.95" customHeight="1" x14ac:dyDescent="0.2">
      <c r="A100" s="316" t="s">
        <v>245</v>
      </c>
      <c r="B100" s="317"/>
      <c r="C100" s="317"/>
      <c r="D100" s="318"/>
      <c r="E100" s="10">
        <v>640</v>
      </c>
      <c r="F100" s="16">
        <v>0</v>
      </c>
      <c r="G100" s="16">
        <v>0</v>
      </c>
      <c r="H100" s="7"/>
    </row>
    <row r="101" spans="1:12" ht="15.95" customHeight="1" x14ac:dyDescent="0.2">
      <c r="A101" s="316" t="s">
        <v>59</v>
      </c>
      <c r="B101" s="317"/>
      <c r="C101" s="317"/>
      <c r="D101" s="318"/>
      <c r="E101" s="10">
        <v>650</v>
      </c>
      <c r="F101" s="16">
        <v>0</v>
      </c>
      <c r="G101" s="16">
        <v>0</v>
      </c>
      <c r="H101" s="7"/>
    </row>
    <row r="102" spans="1:12" ht="15.95" customHeight="1" x14ac:dyDescent="0.2">
      <c r="A102" s="316" t="s">
        <v>235</v>
      </c>
      <c r="B102" s="317"/>
      <c r="C102" s="317"/>
      <c r="D102" s="318"/>
      <c r="E102" s="10">
        <v>660</v>
      </c>
      <c r="F102" s="16">
        <v>0</v>
      </c>
      <c r="G102" s="16">
        <v>0</v>
      </c>
      <c r="H102" s="7"/>
    </row>
    <row r="103" spans="1:12" ht="15.95" customHeight="1" x14ac:dyDescent="0.2">
      <c r="A103" s="316" t="s">
        <v>68</v>
      </c>
      <c r="B103" s="317"/>
      <c r="C103" s="317"/>
      <c r="D103" s="318"/>
      <c r="E103" s="10">
        <v>670</v>
      </c>
      <c r="F103" s="16">
        <v>0</v>
      </c>
      <c r="G103" s="16">
        <v>0</v>
      </c>
      <c r="H103" s="7"/>
    </row>
    <row r="104" spans="1:12" ht="15.95" customHeight="1" x14ac:dyDescent="0.2">
      <c r="A104" s="329" t="s">
        <v>69</v>
      </c>
      <c r="B104" s="330"/>
      <c r="C104" s="330"/>
      <c r="D104" s="331"/>
      <c r="E104" s="12">
        <v>690</v>
      </c>
      <c r="F104" s="21">
        <f>SUM(F88:F90,F100:F103)</f>
        <v>672</v>
      </c>
      <c r="G104" s="21">
        <f>SUM(G88:G90,G100:G103)</f>
        <v>930</v>
      </c>
    </row>
    <row r="105" spans="1:12" ht="15.95" customHeight="1" x14ac:dyDescent="0.2">
      <c r="A105" s="349" t="s">
        <v>224</v>
      </c>
      <c r="B105" s="350"/>
      <c r="C105" s="350"/>
      <c r="D105" s="351"/>
      <c r="E105" s="12">
        <v>700</v>
      </c>
      <c r="F105" s="21">
        <f>F86+F104+F78</f>
        <v>6240</v>
      </c>
      <c r="G105" s="21">
        <f>G86+G104+G78</f>
        <v>6060</v>
      </c>
      <c r="I105" s="76"/>
      <c r="J105" s="76"/>
      <c r="K105" s="76"/>
      <c r="L105" s="76"/>
    </row>
    <row r="106" spans="1:12" ht="15.95" customHeight="1" x14ac:dyDescent="0.2">
      <c r="A106" s="80"/>
      <c r="B106" s="80"/>
      <c r="C106" s="80"/>
      <c r="D106" s="80"/>
      <c r="E106" s="80"/>
      <c r="F106" s="80"/>
      <c r="G106" s="81"/>
      <c r="H106" s="7"/>
      <c r="I106" s="2"/>
      <c r="J106" s="2"/>
      <c r="K106" s="2"/>
      <c r="L106" s="2"/>
    </row>
    <row r="107" spans="1:12" ht="15.95" customHeight="1" x14ac:dyDescent="0.2">
      <c r="A107" s="82" t="s">
        <v>73</v>
      </c>
      <c r="B107" s="352"/>
      <c r="C107" s="352"/>
      <c r="D107" s="83"/>
      <c r="E107" s="80"/>
      <c r="F107" s="353" t="s">
        <v>327</v>
      </c>
      <c r="G107" s="353"/>
      <c r="H107" s="7"/>
      <c r="I107" s="2"/>
      <c r="J107" s="2"/>
      <c r="K107" s="2"/>
      <c r="L107" s="2"/>
    </row>
    <row r="108" spans="1:12" ht="15.95" customHeight="1" x14ac:dyDescent="0.2">
      <c r="A108" s="83"/>
      <c r="B108" s="319" t="s">
        <v>72</v>
      </c>
      <c r="C108" s="319"/>
      <c r="D108" s="83"/>
      <c r="E108" s="57"/>
      <c r="F108" s="347" t="s">
        <v>246</v>
      </c>
      <c r="G108" s="348"/>
      <c r="H108" s="7"/>
      <c r="I108" s="2"/>
      <c r="J108" s="2"/>
      <c r="K108" s="2"/>
      <c r="L108" s="2"/>
    </row>
    <row r="109" spans="1:12" ht="15.95" customHeight="1" x14ac:dyDescent="0.2">
      <c r="A109" s="83"/>
      <c r="B109" s="56"/>
      <c r="C109" s="56"/>
      <c r="D109" s="83"/>
      <c r="E109" s="57"/>
      <c r="F109" s="56"/>
      <c r="G109" s="57"/>
      <c r="H109" s="7"/>
      <c r="I109" s="2"/>
      <c r="J109" s="2"/>
      <c r="K109" s="2"/>
      <c r="L109" s="2"/>
    </row>
    <row r="110" spans="1:12" ht="15.95" customHeight="1" x14ac:dyDescent="0.2">
      <c r="A110" s="82" t="s">
        <v>74</v>
      </c>
      <c r="B110" s="352"/>
      <c r="C110" s="352"/>
      <c r="D110" s="83"/>
      <c r="E110" s="80"/>
      <c r="F110" s="353" t="s">
        <v>328</v>
      </c>
      <c r="G110" s="353"/>
      <c r="H110" s="7"/>
      <c r="I110" s="2"/>
      <c r="J110" s="2"/>
      <c r="K110" s="2"/>
      <c r="L110" s="2"/>
    </row>
    <row r="111" spans="1:12" ht="15.95" customHeight="1" x14ac:dyDescent="0.2">
      <c r="A111" s="83"/>
      <c r="B111" s="319" t="s">
        <v>72</v>
      </c>
      <c r="C111" s="319"/>
      <c r="D111" s="83"/>
      <c r="E111" s="84"/>
      <c r="F111" s="347" t="s">
        <v>246</v>
      </c>
      <c r="G111" s="348"/>
      <c r="H111" s="7"/>
      <c r="I111" s="2"/>
      <c r="J111" s="2"/>
      <c r="K111" s="2"/>
      <c r="L111" s="2"/>
    </row>
    <row r="112" spans="1:12" ht="15.95" customHeight="1" x14ac:dyDescent="0.2">
      <c r="A112" s="83"/>
      <c r="B112" s="83"/>
      <c r="C112" s="83"/>
      <c r="D112" s="83"/>
      <c r="E112" s="80"/>
      <c r="F112" s="85"/>
      <c r="G112" s="85"/>
      <c r="H112" s="7"/>
      <c r="I112" s="2"/>
      <c r="J112" s="2"/>
      <c r="K112" s="2"/>
      <c r="L112" s="2"/>
    </row>
    <row r="113" spans="1:12" ht="15.95" customHeight="1" x14ac:dyDescent="0.2">
      <c r="A113" s="309" t="s">
        <v>329</v>
      </c>
      <c r="B113" s="309"/>
      <c r="C113" s="309"/>
      <c r="D113" s="86"/>
      <c r="E113" s="80"/>
      <c r="F113" s="85"/>
      <c r="G113" s="85"/>
      <c r="H113" s="7"/>
      <c r="I113" s="2"/>
      <c r="J113" s="2"/>
      <c r="K113" s="2"/>
      <c r="L113" s="2"/>
    </row>
    <row r="114" spans="1:12" s="89" customFormat="1" ht="3" customHeight="1" x14ac:dyDescent="0.2">
      <c r="A114" s="216"/>
      <c r="B114" s="216"/>
      <c r="C114" s="216"/>
      <c r="D114" s="216"/>
      <c r="E114" s="217"/>
      <c r="F114" s="217"/>
      <c r="G114" s="218"/>
      <c r="H114" s="88"/>
    </row>
    <row r="115" spans="1:12" s="76" customFormat="1" ht="11.25" hidden="1" customHeight="1" x14ac:dyDescent="0.2">
      <c r="A115" s="221">
        <v>1</v>
      </c>
      <c r="B115" s="221" t="s">
        <v>152</v>
      </c>
      <c r="C115" s="221"/>
      <c r="D115" s="221"/>
      <c r="E115" s="221"/>
      <c r="F115" s="221"/>
      <c r="G115" s="221"/>
      <c r="H115" s="90"/>
    </row>
    <row r="116" spans="1:12" s="76" customFormat="1" ht="11.25" hidden="1" customHeight="1" x14ac:dyDescent="0.2">
      <c r="A116" s="221">
        <v>2</v>
      </c>
      <c r="B116" s="221" t="s">
        <v>153</v>
      </c>
      <c r="C116" s="221"/>
      <c r="D116" s="221"/>
      <c r="E116" s="222" t="s">
        <v>147</v>
      </c>
      <c r="F116" s="223">
        <f>DATE(I3,1,1)</f>
        <v>44927</v>
      </c>
      <c r="G116" s="223">
        <f>DATE(I3,3,31)</f>
        <v>45016</v>
      </c>
      <c r="H116" s="90"/>
    </row>
    <row r="117" spans="1:12" s="76" customFormat="1" ht="11.25" hidden="1" customHeight="1" x14ac:dyDescent="0.2">
      <c r="A117" s="221">
        <v>3</v>
      </c>
      <c r="B117" s="221" t="s">
        <v>163</v>
      </c>
      <c r="C117" s="221"/>
      <c r="D117" s="221"/>
      <c r="E117" s="224" t="s">
        <v>148</v>
      </c>
      <c r="F117" s="223">
        <f>DATE(I3,1,1)</f>
        <v>44927</v>
      </c>
      <c r="G117" s="223">
        <f>DATE(I3,6,30)</f>
        <v>45107</v>
      </c>
      <c r="H117" s="90"/>
    </row>
    <row r="118" spans="1:12" s="76" customFormat="1" ht="11.25" hidden="1" customHeight="1" x14ac:dyDescent="0.2">
      <c r="A118" s="221">
        <v>4</v>
      </c>
      <c r="B118" s="221" t="s">
        <v>154</v>
      </c>
      <c r="C118" s="221"/>
      <c r="D118" s="221"/>
      <c r="E118" s="224" t="s">
        <v>149</v>
      </c>
      <c r="F118" s="223">
        <f>DATE(I3,1,1)</f>
        <v>44927</v>
      </c>
      <c r="G118" s="225">
        <f>DATE(I3,9,30)</f>
        <v>45199</v>
      </c>
      <c r="H118" s="90"/>
    </row>
    <row r="119" spans="1:12" s="76" customFormat="1" ht="11.25" hidden="1" customHeight="1" x14ac:dyDescent="0.2">
      <c r="A119" s="221">
        <v>5</v>
      </c>
      <c r="B119" s="221" t="s">
        <v>155</v>
      </c>
      <c r="C119" s="221"/>
      <c r="D119" s="221"/>
      <c r="E119" s="224" t="s">
        <v>150</v>
      </c>
      <c r="F119" s="223">
        <f>DATE(I3,1,1)</f>
        <v>44927</v>
      </c>
      <c r="G119" s="225">
        <f>DATE(I3,12,31)</f>
        <v>45291</v>
      </c>
      <c r="H119" s="90"/>
    </row>
    <row r="120" spans="1:12" s="76" customFormat="1" ht="11.25" hidden="1" customHeight="1" x14ac:dyDescent="0.2">
      <c r="A120" s="221">
        <v>6</v>
      </c>
      <c r="B120" s="221" t="s">
        <v>156</v>
      </c>
      <c r="C120" s="221"/>
      <c r="D120" s="221"/>
      <c r="E120" s="224">
        <v>2019</v>
      </c>
      <c r="F120" s="223">
        <f t="shared" ref="F120:F126" si="0">DATE(E120,1,1)</f>
        <v>43466</v>
      </c>
      <c r="G120" s="225">
        <f t="shared" ref="G120:G126" si="1">DATE(E120,12,31)</f>
        <v>43830</v>
      </c>
      <c r="H120" s="90"/>
    </row>
    <row r="121" spans="1:12" s="76" customFormat="1" ht="11.25" hidden="1" customHeight="1" x14ac:dyDescent="0.2">
      <c r="A121" s="221">
        <v>7</v>
      </c>
      <c r="B121" s="221" t="s">
        <v>157</v>
      </c>
      <c r="C121" s="221"/>
      <c r="D121" s="221"/>
      <c r="E121" s="224">
        <v>2020</v>
      </c>
      <c r="F121" s="223">
        <f t="shared" si="0"/>
        <v>43831</v>
      </c>
      <c r="G121" s="225">
        <f t="shared" si="1"/>
        <v>44196</v>
      </c>
      <c r="H121" s="90"/>
    </row>
    <row r="122" spans="1:12" s="76" customFormat="1" ht="11.25" hidden="1" customHeight="1" x14ac:dyDescent="0.2">
      <c r="A122" s="221">
        <v>8</v>
      </c>
      <c r="B122" s="221" t="s">
        <v>158</v>
      </c>
      <c r="C122" s="221"/>
      <c r="D122" s="221"/>
      <c r="E122" s="224">
        <v>2021</v>
      </c>
      <c r="F122" s="223">
        <f t="shared" si="0"/>
        <v>44197</v>
      </c>
      <c r="G122" s="225">
        <f t="shared" si="1"/>
        <v>44561</v>
      </c>
      <c r="H122" s="90"/>
    </row>
    <row r="123" spans="1:12" s="76" customFormat="1" ht="11.25" hidden="1" customHeight="1" x14ac:dyDescent="0.2">
      <c r="A123" s="226">
        <v>9</v>
      </c>
      <c r="B123" s="226" t="s">
        <v>159</v>
      </c>
      <c r="C123" s="226"/>
      <c r="D123" s="226"/>
      <c r="E123" s="224">
        <v>2022</v>
      </c>
      <c r="F123" s="223">
        <f t="shared" si="0"/>
        <v>44562</v>
      </c>
      <c r="G123" s="225">
        <f t="shared" si="1"/>
        <v>44926</v>
      </c>
      <c r="H123" s="90"/>
    </row>
    <row r="124" spans="1:12" s="76" customFormat="1" ht="11.25" hidden="1" customHeight="1" x14ac:dyDescent="0.2">
      <c r="A124" s="226">
        <v>10</v>
      </c>
      <c r="B124" s="226" t="s">
        <v>160</v>
      </c>
      <c r="C124" s="226"/>
      <c r="D124" s="226"/>
      <c r="E124" s="224">
        <v>2023</v>
      </c>
      <c r="F124" s="223">
        <f t="shared" si="0"/>
        <v>44927</v>
      </c>
      <c r="G124" s="225">
        <f t="shared" si="1"/>
        <v>45291</v>
      </c>
      <c r="H124" s="90"/>
    </row>
    <row r="125" spans="1:12" s="76" customFormat="1" ht="11.25" hidden="1" customHeight="1" x14ac:dyDescent="0.2">
      <c r="A125" s="226">
        <v>11</v>
      </c>
      <c r="B125" s="226" t="s">
        <v>161</v>
      </c>
      <c r="C125" s="226"/>
      <c r="D125" s="226"/>
      <c r="E125" s="224">
        <v>2024</v>
      </c>
      <c r="F125" s="223">
        <f t="shared" si="0"/>
        <v>45292</v>
      </c>
      <c r="G125" s="225">
        <f t="shared" si="1"/>
        <v>45657</v>
      </c>
      <c r="H125" s="90"/>
    </row>
    <row r="126" spans="1:12" s="76" customFormat="1" ht="11.25" hidden="1" customHeight="1" x14ac:dyDescent="0.2">
      <c r="A126" s="226">
        <v>12</v>
      </c>
      <c r="B126" s="226" t="s">
        <v>162</v>
      </c>
      <c r="C126" s="226"/>
      <c r="D126" s="226"/>
      <c r="E126" s="224">
        <v>2025</v>
      </c>
      <c r="F126" s="223">
        <f t="shared" si="0"/>
        <v>45658</v>
      </c>
      <c r="G126" s="225">
        <f t="shared" si="1"/>
        <v>46022</v>
      </c>
      <c r="H126" s="90"/>
    </row>
    <row r="127" spans="1:12" s="76" customFormat="1" ht="11.25" hidden="1" customHeight="1" x14ac:dyDescent="0.2">
      <c r="A127" s="226"/>
      <c r="B127" s="226"/>
      <c r="C127" s="226"/>
      <c r="D127" s="226"/>
      <c r="E127" s="226"/>
      <c r="F127" s="226"/>
      <c r="G127" s="226"/>
      <c r="H127" s="90"/>
    </row>
    <row r="128" spans="1:12" s="76" customFormat="1" ht="11.25" hidden="1" customHeight="1" x14ac:dyDescent="0.2">
      <c r="A128" s="226"/>
      <c r="B128" s="226"/>
      <c r="C128" s="226"/>
      <c r="D128" s="226"/>
      <c r="E128" s="226"/>
      <c r="F128" s="226"/>
      <c r="G128" s="226"/>
      <c r="H128" s="90"/>
    </row>
    <row r="129" spans="1:8" s="89" customFormat="1" ht="11.25" hidden="1" customHeight="1" x14ac:dyDescent="0.2">
      <c r="A129" s="227"/>
      <c r="B129" s="227"/>
      <c r="C129" s="227"/>
      <c r="D129" s="227"/>
      <c r="E129" s="227"/>
      <c r="F129" s="227"/>
      <c r="G129" s="227"/>
      <c r="H129" s="88"/>
    </row>
    <row r="130" spans="1:8" s="89" customFormat="1" ht="11.25" customHeight="1" x14ac:dyDescent="0.2">
      <c r="H130" s="88"/>
    </row>
    <row r="131" spans="1:8" s="89" customFormat="1" ht="11.25" customHeight="1" x14ac:dyDescent="0.2">
      <c r="H131" s="88"/>
    </row>
  </sheetData>
  <sheetProtection formatCells="0" formatColumns="0" formatRows="0" insertColumns="0" insertRows="0" insertHyperlinks="0" deleteColumns="0" deleteRows="0"/>
  <mergeCells count="119">
    <mergeCell ref="C31:D31"/>
    <mergeCell ref="A26:C26"/>
    <mergeCell ref="D26:G26"/>
    <mergeCell ref="F16:G17"/>
    <mergeCell ref="E29:F29"/>
    <mergeCell ref="E30:F30"/>
    <mergeCell ref="E31:F31"/>
    <mergeCell ref="A23:C23"/>
    <mergeCell ref="D23:G23"/>
    <mergeCell ref="C29:D29"/>
    <mergeCell ref="E14:G14"/>
    <mergeCell ref="A27:C27"/>
    <mergeCell ref="D27:G27"/>
    <mergeCell ref="A24:C24"/>
    <mergeCell ref="D24:G24"/>
    <mergeCell ref="F15:G15"/>
    <mergeCell ref="A22:C22"/>
    <mergeCell ref="D22:G22"/>
    <mergeCell ref="A2:H2"/>
    <mergeCell ref="A3:H3"/>
    <mergeCell ref="A4:G6"/>
    <mergeCell ref="A18:G18"/>
    <mergeCell ref="C19:F19"/>
    <mergeCell ref="A21:C21"/>
    <mergeCell ref="D21:G21"/>
    <mergeCell ref="A25:C25"/>
    <mergeCell ref="D25:G25"/>
    <mergeCell ref="J2:J3"/>
    <mergeCell ref="H6:I6"/>
    <mergeCell ref="H5:I5"/>
    <mergeCell ref="K2:K3"/>
    <mergeCell ref="A54:D54"/>
    <mergeCell ref="A46:D46"/>
    <mergeCell ref="A41:D41"/>
    <mergeCell ref="A37:D37"/>
    <mergeCell ref="A38:D38"/>
    <mergeCell ref="A52:D52"/>
    <mergeCell ref="A43:D43"/>
    <mergeCell ref="A45:D45"/>
    <mergeCell ref="A40:D40"/>
    <mergeCell ref="A50:D50"/>
    <mergeCell ref="A39:D39"/>
    <mergeCell ref="J26:J27"/>
    <mergeCell ref="K26:K27"/>
    <mergeCell ref="A36:D36"/>
    <mergeCell ref="A34:D34"/>
    <mergeCell ref="I39:I40"/>
    <mergeCell ref="H33:J35"/>
    <mergeCell ref="A33:D33"/>
    <mergeCell ref="A35:D35"/>
    <mergeCell ref="C30:D30"/>
    <mergeCell ref="H67:N67"/>
    <mergeCell ref="A87:D87"/>
    <mergeCell ref="A83:D83"/>
    <mergeCell ref="A84:D84"/>
    <mergeCell ref="A85:D85"/>
    <mergeCell ref="A68:D68"/>
    <mergeCell ref="A72:D72"/>
    <mergeCell ref="A91:D91"/>
    <mergeCell ref="A64:D64"/>
    <mergeCell ref="A71:D71"/>
    <mergeCell ref="A73:D73"/>
    <mergeCell ref="A77:D77"/>
    <mergeCell ref="A89:D89"/>
    <mergeCell ref="A88:D88"/>
    <mergeCell ref="A79:D79"/>
    <mergeCell ref="A80:D80"/>
    <mergeCell ref="A81:D81"/>
    <mergeCell ref="A69:D69"/>
    <mergeCell ref="A70:D70"/>
    <mergeCell ref="A86:D86"/>
    <mergeCell ref="A66:D66"/>
    <mergeCell ref="A82:D82"/>
    <mergeCell ref="A75:D75"/>
    <mergeCell ref="A78:D78"/>
    <mergeCell ref="F111:G111"/>
    <mergeCell ref="F108:G108"/>
    <mergeCell ref="A102:D102"/>
    <mergeCell ref="A103:D103"/>
    <mergeCell ref="A104:D104"/>
    <mergeCell ref="A105:D105"/>
    <mergeCell ref="B107:C107"/>
    <mergeCell ref="B108:C108"/>
    <mergeCell ref="B110:C110"/>
    <mergeCell ref="F107:G107"/>
    <mergeCell ref="F110:G110"/>
    <mergeCell ref="A42:D42"/>
    <mergeCell ref="A57:D57"/>
    <mergeCell ref="A65:D65"/>
    <mergeCell ref="A58:D58"/>
    <mergeCell ref="A55:D55"/>
    <mergeCell ref="A49:D49"/>
    <mergeCell ref="A44:D44"/>
    <mergeCell ref="A48:D48"/>
    <mergeCell ref="A47:D47"/>
    <mergeCell ref="A59:D59"/>
    <mergeCell ref="A51:D51"/>
    <mergeCell ref="A62:D62"/>
    <mergeCell ref="A61:D61"/>
    <mergeCell ref="A63:D63"/>
    <mergeCell ref="A56:D56"/>
    <mergeCell ref="A60:D60"/>
    <mergeCell ref="A113:C113"/>
    <mergeCell ref="A53:D53"/>
    <mergeCell ref="A92:D92"/>
    <mergeCell ref="A76:D76"/>
    <mergeCell ref="B111:C111"/>
    <mergeCell ref="A90:D90"/>
    <mergeCell ref="A98:D98"/>
    <mergeCell ref="A95:D95"/>
    <mergeCell ref="A94:D94"/>
    <mergeCell ref="A74:D74"/>
    <mergeCell ref="A100:D100"/>
    <mergeCell ref="A101:D101"/>
    <mergeCell ref="A99:D99"/>
    <mergeCell ref="A67:D67"/>
    <mergeCell ref="A97:D97"/>
    <mergeCell ref="A93:D93"/>
    <mergeCell ref="A96:D96"/>
  </mergeCells>
  <phoneticPr fontId="5" type="noConversion"/>
  <conditionalFormatting sqref="F105">
    <cfRule type="cellIs" dxfId="25" priority="1" stopIfTrue="1" operator="notEqual">
      <formula>$F$66</formula>
    </cfRule>
  </conditionalFormatting>
  <conditionalFormatting sqref="G105">
    <cfRule type="cellIs" dxfId="24" priority="2" stopIfTrue="1" operator="notEqual">
      <formula>$G$66</formula>
    </cfRule>
  </conditionalFormatting>
  <conditionalFormatting sqref="F66">
    <cfRule type="cellIs" dxfId="23" priority="3" stopIfTrue="1" operator="notEqual">
      <formula>$F$105</formula>
    </cfRule>
  </conditionalFormatting>
  <conditionalFormatting sqref="G66">
    <cfRule type="cellIs" dxfId="22" priority="4" stopIfTrue="1" operator="notEqual">
      <formula>$G$105</formula>
    </cfRule>
  </conditionalFormatting>
  <conditionalFormatting sqref="F62:G62 F43:G43">
    <cfRule type="cellIs" dxfId="21" priority="5" stopIfTrue="1" operator="lessThan">
      <formula>#REF!</formula>
    </cfRule>
  </conditionalFormatting>
  <conditionalFormatting sqref="J5">
    <cfRule type="cellIs" dxfId="20" priority="8" stopIfTrue="1" operator="equal">
      <formula>$J$6</formula>
    </cfRule>
  </conditionalFormatting>
  <conditionalFormatting sqref="K5">
    <cfRule type="cellIs" dxfId="19" priority="9" stopIfTrue="1" operator="equal">
      <formula>$K$6</formula>
    </cfRule>
  </conditionalFormatting>
  <conditionalFormatting sqref="J29">
    <cfRule type="cellIs" dxfId="18" priority="18" stopIfTrue="1" operator="equal">
      <formula>$J$66</formula>
    </cfRule>
  </conditionalFormatting>
  <conditionalFormatting sqref="K29">
    <cfRule type="cellIs" dxfId="17" priority="19" stopIfTrue="1" operator="equal">
      <formula>$K$66</formula>
    </cfRule>
  </conditionalFormatting>
  <dataValidations count="4">
    <dataValidation type="decimal" operator="greaterThanOrEqual" allowBlank="1" showInputMessage="1" showErrorMessage="1" errorTitle="Внимание!" error="Значение в данной ячейке не должно быть отрицательным" sqref="F71:G72">
      <formula1>0</formula1>
    </dataValidation>
    <dataValidation type="list" allowBlank="1" showInputMessage="1" showErrorMessage="1" sqref="I26">
      <formula1>#REF!</formula1>
    </dataValidation>
    <dataValidation type="list" allowBlank="1" showInputMessage="1" showErrorMessage="1" sqref="I2">
      <formula1>$E$116:$E$127</formula1>
    </dataValidation>
    <dataValidation type="list" allowBlank="1" showInputMessage="1" showErrorMessage="1" sqref="I3">
      <formula1>$E$120:$E$127</formula1>
    </dataValidation>
  </dataValidations>
  <pageMargins left="0.78740157480314965" right="0.39370078740157483" top="0.39370078740157483" bottom="0.19685039370078741" header="0.19685039370078741" footer="0.23622047244094491"/>
  <pageSetup paperSize="9" scale="99" fitToHeight="0" orientation="portrait" blackAndWhite="1" r:id="rId1"/>
  <headerFooter alignWithMargins="0"/>
  <rowBreaks count="1" manualBreakCount="1">
    <brk id="6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indexed="13"/>
  </sheetPr>
  <dimension ref="A1:V78"/>
  <sheetViews>
    <sheetView zoomScaleNormal="100" zoomScaleSheetLayoutView="100" workbookViewId="0">
      <selection activeCell="U36" sqref="U36"/>
    </sheetView>
  </sheetViews>
  <sheetFormatPr defaultRowHeight="11.25" customHeight="1" x14ac:dyDescent="0.2"/>
  <cols>
    <col min="1" max="1" width="16.85546875" style="47" customWidth="1"/>
    <col min="2" max="2" width="13.7109375" style="47" customWidth="1"/>
    <col min="3" max="3" width="8.42578125" style="47" customWidth="1"/>
    <col min="4" max="4" width="6.42578125" style="47" customWidth="1"/>
    <col min="5" max="5" width="2.5703125" style="47" customWidth="1"/>
    <col min="6" max="6" width="7.85546875" style="47" customWidth="1"/>
    <col min="7" max="7" width="2.7109375" style="47" customWidth="1"/>
    <col min="8" max="8" width="7" style="47" customWidth="1"/>
    <col min="9" max="9" width="2" style="47" customWidth="1"/>
    <col min="10" max="10" width="8.28515625" style="47" customWidth="1"/>
    <col min="11" max="11" width="5.28515625" style="47" customWidth="1"/>
    <col min="12" max="12" width="6.7109375" style="47" customWidth="1"/>
    <col min="13" max="13" width="1.5703125" style="47" customWidth="1"/>
    <col min="14" max="14" width="8.28515625" style="47" customWidth="1"/>
    <col min="15" max="15" width="24" style="131" customWidth="1"/>
    <col min="16" max="16" width="6.7109375" style="131" customWidth="1"/>
    <col min="17" max="22" width="9.140625" style="131"/>
    <col min="23" max="16384" width="9.140625" style="47"/>
  </cols>
  <sheetData>
    <row r="1" spans="1:22" s="45" customFormat="1" ht="11.25" customHeight="1" x14ac:dyDescent="0.2">
      <c r="A1" s="5"/>
      <c r="B1" s="63"/>
      <c r="C1" s="63"/>
      <c r="D1" s="63"/>
      <c r="E1" s="63"/>
      <c r="F1" s="63"/>
      <c r="G1" s="63"/>
      <c r="H1" s="63"/>
      <c r="I1" s="63"/>
      <c r="J1" s="467" t="s">
        <v>84</v>
      </c>
      <c r="K1" s="467"/>
      <c r="L1" s="467"/>
      <c r="M1" s="467"/>
      <c r="N1" s="467"/>
      <c r="O1" s="129"/>
      <c r="P1" s="129"/>
      <c r="Q1" s="129"/>
      <c r="R1" s="129"/>
      <c r="S1" s="129"/>
      <c r="T1" s="129"/>
      <c r="U1" s="129"/>
      <c r="V1" s="129"/>
    </row>
    <row r="2" spans="1:22" s="45" customFormat="1" ht="32.25" customHeight="1" x14ac:dyDescent="0.2">
      <c r="A2" s="63"/>
      <c r="B2" s="63"/>
      <c r="C2" s="63"/>
      <c r="D2" s="63"/>
      <c r="E2" s="63"/>
      <c r="F2" s="63"/>
      <c r="G2" s="63"/>
      <c r="H2" s="412" t="s">
        <v>189</v>
      </c>
      <c r="I2" s="412"/>
      <c r="J2" s="412"/>
      <c r="K2" s="412"/>
      <c r="L2" s="412"/>
      <c r="M2" s="412"/>
      <c r="N2" s="412"/>
      <c r="O2" s="129"/>
      <c r="P2" s="129"/>
      <c r="Q2" s="129"/>
      <c r="R2" s="129"/>
      <c r="S2" s="129"/>
      <c r="T2" s="129"/>
      <c r="U2" s="129"/>
      <c r="V2" s="129"/>
    </row>
    <row r="3" spans="1:22" s="45" customFormat="1" ht="24" customHeight="1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152" t="s">
        <v>188</v>
      </c>
      <c r="O3" s="129"/>
      <c r="P3" s="129"/>
      <c r="Q3" s="129"/>
      <c r="R3" s="129"/>
      <c r="S3" s="129"/>
      <c r="T3" s="129"/>
      <c r="U3" s="129"/>
      <c r="V3" s="129"/>
    </row>
    <row r="4" spans="1:22" s="45" customFormat="1" ht="12.75" customHeight="1" x14ac:dyDescent="0.2">
      <c r="A4" s="468" t="s">
        <v>75</v>
      </c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129"/>
      <c r="P4" s="129"/>
      <c r="Q4" s="129"/>
      <c r="R4" s="129"/>
      <c r="S4" s="129"/>
      <c r="T4" s="129"/>
      <c r="U4" s="129"/>
      <c r="V4" s="129"/>
    </row>
    <row r="5" spans="1:22" s="45" customFormat="1" ht="12.75" customHeight="1" x14ac:dyDescent="0.2">
      <c r="A5" s="468" t="s">
        <v>316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129"/>
      <c r="P5" s="129"/>
      <c r="Q5" s="129"/>
      <c r="R5" s="129"/>
      <c r="S5" s="129"/>
      <c r="T5" s="129"/>
      <c r="U5" s="129"/>
      <c r="V5" s="129"/>
    </row>
    <row r="6" spans="1:22" s="45" customFormat="1" ht="15" customHeight="1" x14ac:dyDescent="0.2">
      <c r="A6" s="63"/>
      <c r="B6" s="63"/>
      <c r="C6" s="92" t="s">
        <v>0</v>
      </c>
      <c r="D6" s="53" t="s">
        <v>152</v>
      </c>
      <c r="E6" s="24" t="s">
        <v>145</v>
      </c>
      <c r="F6" s="52" t="str">
        <f>Баланс!Q6</f>
        <v>декабрь</v>
      </c>
      <c r="G6" s="431">
        <f>Баланс!K5</f>
        <v>45291</v>
      </c>
      <c r="H6" s="431"/>
      <c r="I6" s="93"/>
      <c r="J6" s="93"/>
      <c r="K6" s="93"/>
      <c r="L6" s="94"/>
      <c r="M6" s="94"/>
      <c r="N6" s="63"/>
      <c r="O6" s="129"/>
      <c r="P6" s="129"/>
      <c r="Q6" s="129"/>
      <c r="R6" s="129"/>
      <c r="S6" s="129"/>
      <c r="T6" s="129"/>
      <c r="U6" s="129"/>
      <c r="V6" s="129"/>
    </row>
    <row r="7" spans="1:22" s="45" customFormat="1" ht="9" customHeight="1" x14ac:dyDescent="0.2">
      <c r="A7" s="80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129"/>
      <c r="P7" s="129"/>
      <c r="Q7" s="129"/>
      <c r="R7" s="129"/>
      <c r="S7" s="129"/>
      <c r="T7" s="129"/>
      <c r="U7" s="129"/>
      <c r="V7" s="129"/>
    </row>
    <row r="8" spans="1:22" s="45" customFormat="1" ht="15" customHeight="1" x14ac:dyDescent="0.2">
      <c r="A8" s="461" t="s">
        <v>85</v>
      </c>
      <c r="B8" s="462"/>
      <c r="C8" s="462"/>
      <c r="D8" s="95"/>
      <c r="E8" s="463" t="str">
        <f>Баланс!$D$21</f>
        <v>Открытое акционерное общество "Сигма"</v>
      </c>
      <c r="F8" s="464"/>
      <c r="G8" s="464"/>
      <c r="H8" s="464"/>
      <c r="I8" s="464"/>
      <c r="J8" s="464"/>
      <c r="K8" s="464"/>
      <c r="L8" s="464"/>
      <c r="M8" s="464"/>
      <c r="N8" s="465"/>
      <c r="O8" s="129"/>
      <c r="P8" s="129"/>
      <c r="Q8" s="129"/>
      <c r="R8" s="129"/>
      <c r="S8" s="129"/>
      <c r="T8" s="129"/>
      <c r="U8" s="129"/>
      <c r="V8" s="129"/>
    </row>
    <row r="9" spans="1:22" s="45" customFormat="1" ht="15" customHeight="1" x14ac:dyDescent="0.2">
      <c r="A9" s="461" t="s">
        <v>76</v>
      </c>
      <c r="B9" s="462"/>
      <c r="C9" s="462"/>
      <c r="D9" s="95"/>
      <c r="E9" s="475">
        <f>Баланс!$D$22</f>
        <v>100061959</v>
      </c>
      <c r="F9" s="476"/>
      <c r="G9" s="476"/>
      <c r="H9" s="476"/>
      <c r="I9" s="476"/>
      <c r="J9" s="476"/>
      <c r="K9" s="476"/>
      <c r="L9" s="476"/>
      <c r="M9" s="476"/>
      <c r="N9" s="477"/>
      <c r="O9" s="129"/>
      <c r="P9" s="129"/>
      <c r="Q9" s="129"/>
      <c r="R9" s="129"/>
      <c r="S9" s="129"/>
      <c r="T9" s="129"/>
      <c r="U9" s="129"/>
      <c r="V9" s="129"/>
    </row>
    <row r="10" spans="1:22" s="45" customFormat="1" ht="15" customHeight="1" x14ac:dyDescent="0.2">
      <c r="A10" s="461" t="s">
        <v>199</v>
      </c>
      <c r="B10" s="462"/>
      <c r="C10" s="462"/>
      <c r="D10" s="95"/>
      <c r="E10" s="463" t="str">
        <f>Баланс!$D$23</f>
        <v>сдача внаем собственного недвижимого имущества, код 68200</v>
      </c>
      <c r="F10" s="464"/>
      <c r="G10" s="464"/>
      <c r="H10" s="464"/>
      <c r="I10" s="464"/>
      <c r="J10" s="464"/>
      <c r="K10" s="464"/>
      <c r="L10" s="464"/>
      <c r="M10" s="464"/>
      <c r="N10" s="465"/>
      <c r="O10" s="129"/>
      <c r="P10" s="129"/>
      <c r="Q10" s="129"/>
      <c r="R10" s="129"/>
      <c r="S10" s="129"/>
      <c r="T10" s="129"/>
      <c r="U10" s="129"/>
      <c r="V10" s="129"/>
    </row>
    <row r="11" spans="1:22" s="45" customFormat="1" ht="15" customHeight="1" x14ac:dyDescent="0.2">
      <c r="A11" s="461" t="s">
        <v>77</v>
      </c>
      <c r="B11" s="462"/>
      <c r="C11" s="462"/>
      <c r="D11" s="95"/>
      <c r="E11" s="463" t="str">
        <f>Баланс!$D$24</f>
        <v xml:space="preserve">Открытое акционерное общество </v>
      </c>
      <c r="F11" s="464"/>
      <c r="G11" s="464"/>
      <c r="H11" s="464"/>
      <c r="I11" s="464"/>
      <c r="J11" s="464"/>
      <c r="K11" s="464"/>
      <c r="L11" s="464"/>
      <c r="M11" s="464"/>
      <c r="N11" s="465"/>
      <c r="O11" s="129"/>
      <c r="P11" s="129"/>
      <c r="Q11" s="129"/>
      <c r="R11" s="129"/>
      <c r="S11" s="129"/>
      <c r="T11" s="129"/>
      <c r="U11" s="129"/>
      <c r="V11" s="129"/>
    </row>
    <row r="12" spans="1:22" s="45" customFormat="1" ht="15" customHeight="1" x14ac:dyDescent="0.2">
      <c r="A12" s="461" t="s">
        <v>78</v>
      </c>
      <c r="B12" s="462"/>
      <c r="C12" s="462"/>
      <c r="D12" s="95"/>
      <c r="E12" s="463" t="str">
        <f>Баланс!$D$25</f>
        <v>Юридическое  лицо без ведомственной  подчиненности</v>
      </c>
      <c r="F12" s="464"/>
      <c r="G12" s="464"/>
      <c r="H12" s="464"/>
      <c r="I12" s="464"/>
      <c r="J12" s="464"/>
      <c r="K12" s="464"/>
      <c r="L12" s="464"/>
      <c r="M12" s="464"/>
      <c r="N12" s="465"/>
      <c r="O12" s="129"/>
      <c r="P12" s="129"/>
      <c r="Q12" s="129"/>
      <c r="R12" s="129"/>
      <c r="S12" s="129"/>
      <c r="T12" s="129"/>
      <c r="U12" s="129"/>
      <c r="V12" s="129"/>
    </row>
    <row r="13" spans="1:22" s="45" customFormat="1" ht="15" customHeight="1" x14ac:dyDescent="0.2">
      <c r="A13" s="461" t="s">
        <v>79</v>
      </c>
      <c r="B13" s="462"/>
      <c r="C13" s="462"/>
      <c r="D13" s="95"/>
      <c r="E13" s="463" t="str">
        <f>Баланс!$D$26</f>
        <v>тыс.руб.</v>
      </c>
      <c r="F13" s="464"/>
      <c r="G13" s="464"/>
      <c r="H13" s="464"/>
      <c r="I13" s="464"/>
      <c r="J13" s="464"/>
      <c r="K13" s="464"/>
      <c r="L13" s="464"/>
      <c r="M13" s="464"/>
      <c r="N13" s="465"/>
      <c r="O13" s="129"/>
      <c r="P13" s="129"/>
      <c r="Q13" s="129"/>
      <c r="R13" s="129"/>
      <c r="S13" s="129"/>
      <c r="T13" s="129"/>
      <c r="U13" s="129"/>
      <c r="V13" s="129"/>
    </row>
    <row r="14" spans="1:22" s="45" customFormat="1" ht="15" customHeight="1" x14ac:dyDescent="0.2">
      <c r="A14" s="461" t="s">
        <v>86</v>
      </c>
      <c r="B14" s="462"/>
      <c r="C14" s="462"/>
      <c r="D14" s="95"/>
      <c r="E14" s="463" t="str">
        <f>Баланс!$D$27</f>
        <v>г.Минск, ул.Могилевская, 5</v>
      </c>
      <c r="F14" s="464"/>
      <c r="G14" s="464"/>
      <c r="H14" s="464"/>
      <c r="I14" s="464"/>
      <c r="J14" s="464"/>
      <c r="K14" s="464"/>
      <c r="L14" s="464"/>
      <c r="M14" s="464"/>
      <c r="N14" s="465"/>
      <c r="O14" s="129"/>
      <c r="P14" s="129"/>
      <c r="Q14" s="129"/>
      <c r="R14" s="129"/>
      <c r="S14" s="129"/>
      <c r="T14" s="129"/>
      <c r="U14" s="129"/>
      <c r="V14" s="129"/>
    </row>
    <row r="15" spans="1:22" s="45" customFormat="1" ht="5.25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63"/>
      <c r="K15" s="63"/>
      <c r="L15" s="63"/>
      <c r="M15" s="63"/>
      <c r="N15" s="63"/>
      <c r="O15" s="129"/>
      <c r="P15" s="129"/>
      <c r="Q15" s="129"/>
      <c r="R15" s="129"/>
      <c r="S15" s="129"/>
      <c r="T15" s="129"/>
      <c r="U15" s="129"/>
      <c r="V15" s="129"/>
    </row>
    <row r="16" spans="1:22" s="45" customFormat="1" ht="15" customHeight="1" x14ac:dyDescent="0.2">
      <c r="A16" s="478" t="s">
        <v>102</v>
      </c>
      <c r="B16" s="479"/>
      <c r="C16" s="479"/>
      <c r="D16" s="479"/>
      <c r="E16" s="480"/>
      <c r="F16" s="436" t="s">
        <v>51</v>
      </c>
      <c r="G16" s="37" t="s">
        <v>10</v>
      </c>
      <c r="H16" s="38" t="str">
        <f>D6</f>
        <v>январь</v>
      </c>
      <c r="I16" s="38" t="s">
        <v>145</v>
      </c>
      <c r="J16" s="39" t="str">
        <f>F6</f>
        <v>декабрь</v>
      </c>
      <c r="K16" s="40" t="s">
        <v>164</v>
      </c>
      <c r="L16" s="38" t="str">
        <f>H16</f>
        <v>январь</v>
      </c>
      <c r="M16" s="41" t="s">
        <v>145</v>
      </c>
      <c r="N16" s="39" t="str">
        <f>J16</f>
        <v>декабрь</v>
      </c>
      <c r="O16" s="438"/>
      <c r="P16" s="439"/>
      <c r="Q16" s="439"/>
      <c r="R16" s="129"/>
      <c r="S16" s="129"/>
      <c r="T16" s="129"/>
      <c r="U16" s="129"/>
      <c r="V16" s="129"/>
    </row>
    <row r="17" spans="1:22" ht="15" customHeight="1" x14ac:dyDescent="0.2">
      <c r="A17" s="481"/>
      <c r="B17" s="482"/>
      <c r="C17" s="482"/>
      <c r="D17" s="482"/>
      <c r="E17" s="483"/>
      <c r="F17" s="437"/>
      <c r="G17" s="452">
        <f>G6</f>
        <v>45291</v>
      </c>
      <c r="H17" s="453"/>
      <c r="I17" s="453"/>
      <c r="J17" s="454"/>
      <c r="K17" s="452">
        <f>DATE(YEAR(G17),MONTH(0),DAY(0))</f>
        <v>44926</v>
      </c>
      <c r="L17" s="453"/>
      <c r="M17" s="453"/>
      <c r="N17" s="454"/>
      <c r="O17" s="438"/>
      <c r="P17" s="439"/>
      <c r="Q17" s="439"/>
      <c r="R17" s="130"/>
      <c r="S17" s="130"/>
      <c r="T17" s="130"/>
      <c r="U17" s="130"/>
    </row>
    <row r="18" spans="1:22" ht="11.25" customHeight="1" x14ac:dyDescent="0.2">
      <c r="A18" s="382">
        <v>1</v>
      </c>
      <c r="B18" s="383"/>
      <c r="C18" s="383"/>
      <c r="D18" s="383"/>
      <c r="E18" s="384"/>
      <c r="F18" s="96">
        <v>2</v>
      </c>
      <c r="G18" s="455">
        <v>3</v>
      </c>
      <c r="H18" s="456"/>
      <c r="I18" s="456"/>
      <c r="J18" s="457"/>
      <c r="K18" s="455">
        <v>4</v>
      </c>
      <c r="L18" s="456"/>
      <c r="M18" s="456"/>
      <c r="N18" s="457"/>
      <c r="O18" s="438"/>
      <c r="P18" s="439"/>
      <c r="Q18" s="439"/>
      <c r="R18" s="130"/>
      <c r="S18" s="130"/>
      <c r="T18" s="130"/>
      <c r="U18" s="130"/>
    </row>
    <row r="19" spans="1:22" s="8" customFormat="1" ht="27" customHeight="1" x14ac:dyDescent="0.2">
      <c r="A19" s="372" t="s">
        <v>317</v>
      </c>
      <c r="B19" s="373"/>
      <c r="C19" s="373"/>
      <c r="D19" s="373"/>
      <c r="E19" s="374"/>
      <c r="F19" s="75" t="s">
        <v>92</v>
      </c>
      <c r="G19" s="432">
        <v>871</v>
      </c>
      <c r="H19" s="433"/>
      <c r="I19" s="433"/>
      <c r="J19" s="434"/>
      <c r="K19" s="432">
        <v>843</v>
      </c>
      <c r="L19" s="433"/>
      <c r="M19" s="433"/>
      <c r="N19" s="434"/>
      <c r="O19" s="7"/>
      <c r="P19" s="133"/>
      <c r="Q19" s="133"/>
      <c r="R19" s="133"/>
      <c r="S19" s="134"/>
      <c r="T19" s="134"/>
      <c r="U19" s="134"/>
      <c r="V19" s="135"/>
    </row>
    <row r="20" spans="1:22" s="8" customFormat="1" ht="27" customHeight="1" x14ac:dyDescent="0.2">
      <c r="A20" s="372" t="s">
        <v>318</v>
      </c>
      <c r="B20" s="373"/>
      <c r="C20" s="373"/>
      <c r="D20" s="373"/>
      <c r="E20" s="374"/>
      <c r="F20" s="75" t="s">
        <v>93</v>
      </c>
      <c r="G20" s="422">
        <v>449</v>
      </c>
      <c r="H20" s="423"/>
      <c r="I20" s="423"/>
      <c r="J20" s="424"/>
      <c r="K20" s="422">
        <v>334</v>
      </c>
      <c r="L20" s="423"/>
      <c r="M20" s="423"/>
      <c r="N20" s="424"/>
      <c r="O20" s="7"/>
      <c r="P20" s="133"/>
      <c r="Q20" s="133"/>
      <c r="R20" s="133"/>
      <c r="S20" s="134"/>
      <c r="T20" s="134"/>
      <c r="U20" s="134"/>
      <c r="V20" s="135"/>
    </row>
    <row r="21" spans="1:22" s="8" customFormat="1" ht="15" customHeight="1" x14ac:dyDescent="0.2">
      <c r="A21" s="335" t="s">
        <v>181</v>
      </c>
      <c r="B21" s="373"/>
      <c r="C21" s="373"/>
      <c r="D21" s="373"/>
      <c r="E21" s="374"/>
      <c r="F21" s="75" t="s">
        <v>94</v>
      </c>
      <c r="G21" s="425">
        <f>G19-G20</f>
        <v>422</v>
      </c>
      <c r="H21" s="426"/>
      <c r="I21" s="426"/>
      <c r="J21" s="427"/>
      <c r="K21" s="425">
        <f>K19-K20</f>
        <v>509</v>
      </c>
      <c r="L21" s="426"/>
      <c r="M21" s="426"/>
      <c r="N21" s="427"/>
      <c r="O21" s="7"/>
      <c r="P21" s="136"/>
      <c r="Q21" s="136"/>
      <c r="R21" s="136"/>
      <c r="S21" s="137"/>
      <c r="T21" s="134"/>
      <c r="U21" s="134"/>
      <c r="V21" s="135"/>
    </row>
    <row r="22" spans="1:22" s="8" customFormat="1" ht="15" customHeight="1" x14ac:dyDescent="0.2">
      <c r="A22" s="372" t="s">
        <v>80</v>
      </c>
      <c r="B22" s="373"/>
      <c r="C22" s="373"/>
      <c r="D22" s="373"/>
      <c r="E22" s="374"/>
      <c r="F22" s="75" t="s">
        <v>95</v>
      </c>
      <c r="G22" s="422">
        <v>79</v>
      </c>
      <c r="H22" s="423"/>
      <c r="I22" s="423"/>
      <c r="J22" s="424"/>
      <c r="K22" s="422">
        <v>72</v>
      </c>
      <c r="L22" s="423"/>
      <c r="M22" s="423"/>
      <c r="N22" s="424"/>
      <c r="O22" s="7"/>
      <c r="P22" s="136"/>
      <c r="Q22" s="136"/>
      <c r="R22" s="136"/>
      <c r="S22" s="137"/>
      <c r="T22" s="134"/>
      <c r="U22" s="134"/>
      <c r="V22" s="135"/>
    </row>
    <row r="23" spans="1:22" s="8" customFormat="1" ht="15" customHeight="1" x14ac:dyDescent="0.2">
      <c r="A23" s="372" t="s">
        <v>81</v>
      </c>
      <c r="B23" s="373"/>
      <c r="C23" s="373"/>
      <c r="D23" s="373"/>
      <c r="E23" s="374"/>
      <c r="F23" s="75" t="s">
        <v>96</v>
      </c>
      <c r="G23" s="422">
        <v>0</v>
      </c>
      <c r="H23" s="423"/>
      <c r="I23" s="423"/>
      <c r="J23" s="424"/>
      <c r="K23" s="422">
        <v>0</v>
      </c>
      <c r="L23" s="423"/>
      <c r="M23" s="423"/>
      <c r="N23" s="424"/>
      <c r="O23" s="7"/>
      <c r="P23" s="136"/>
      <c r="Q23" s="136"/>
      <c r="R23" s="136"/>
      <c r="S23" s="137"/>
      <c r="T23" s="134"/>
      <c r="U23" s="134"/>
      <c r="V23" s="135"/>
    </row>
    <row r="24" spans="1:22" s="8" customFormat="1" ht="27" customHeight="1" x14ac:dyDescent="0.2">
      <c r="A24" s="372" t="s">
        <v>182</v>
      </c>
      <c r="B24" s="373"/>
      <c r="C24" s="373"/>
      <c r="D24" s="373"/>
      <c r="E24" s="374"/>
      <c r="F24" s="75" t="s">
        <v>97</v>
      </c>
      <c r="G24" s="425">
        <f>G21-G22-G23</f>
        <v>343</v>
      </c>
      <c r="H24" s="426"/>
      <c r="I24" s="426"/>
      <c r="J24" s="427"/>
      <c r="K24" s="425">
        <f>K21-K22-K23</f>
        <v>437</v>
      </c>
      <c r="L24" s="426"/>
      <c r="M24" s="426"/>
      <c r="N24" s="427"/>
      <c r="O24" s="7"/>
      <c r="P24" s="138"/>
      <c r="Q24" s="138"/>
      <c r="R24" s="138"/>
      <c r="S24" s="137"/>
      <c r="T24" s="134"/>
      <c r="U24" s="134"/>
      <c r="V24" s="135"/>
    </row>
    <row r="25" spans="1:22" s="8" customFormat="1" ht="15" customHeight="1" x14ac:dyDescent="0.2">
      <c r="A25" s="372" t="s">
        <v>247</v>
      </c>
      <c r="B25" s="373"/>
      <c r="C25" s="373"/>
      <c r="D25" s="373"/>
      <c r="E25" s="374"/>
      <c r="F25" s="75" t="s">
        <v>98</v>
      </c>
      <c r="G25" s="432">
        <v>0</v>
      </c>
      <c r="H25" s="433"/>
      <c r="I25" s="433"/>
      <c r="J25" s="434"/>
      <c r="K25" s="432">
        <v>0</v>
      </c>
      <c r="L25" s="433"/>
      <c r="M25" s="433"/>
      <c r="N25" s="434"/>
      <c r="O25" s="159"/>
      <c r="P25" s="136"/>
      <c r="Q25" s="136"/>
      <c r="R25" s="136"/>
      <c r="S25" s="137"/>
      <c r="T25" s="134"/>
      <c r="U25" s="134"/>
      <c r="V25" s="135"/>
    </row>
    <row r="26" spans="1:22" s="8" customFormat="1" ht="15" customHeight="1" x14ac:dyDescent="0.2">
      <c r="A26" s="372" t="s">
        <v>248</v>
      </c>
      <c r="B26" s="373"/>
      <c r="C26" s="373"/>
      <c r="D26" s="373"/>
      <c r="E26" s="374"/>
      <c r="F26" s="75" t="s">
        <v>99</v>
      </c>
      <c r="G26" s="422">
        <v>128</v>
      </c>
      <c r="H26" s="423"/>
      <c r="I26" s="423"/>
      <c r="J26" s="424"/>
      <c r="K26" s="422">
        <v>53</v>
      </c>
      <c r="L26" s="423"/>
      <c r="M26" s="423"/>
      <c r="N26" s="424"/>
      <c r="O26" s="7"/>
      <c r="P26" s="136"/>
      <c r="Q26" s="136"/>
      <c r="R26" s="136"/>
      <c r="S26" s="137"/>
      <c r="T26" s="134"/>
      <c r="U26" s="134"/>
      <c r="V26" s="135"/>
    </row>
    <row r="27" spans="1:22" s="8" customFormat="1" ht="20.100000000000001" customHeight="1" x14ac:dyDescent="0.2">
      <c r="A27" s="335" t="s">
        <v>183</v>
      </c>
      <c r="B27" s="373"/>
      <c r="C27" s="373"/>
      <c r="D27" s="373"/>
      <c r="E27" s="374"/>
      <c r="F27" s="75" t="s">
        <v>100</v>
      </c>
      <c r="G27" s="425">
        <f>G24+G25-G26</f>
        <v>215</v>
      </c>
      <c r="H27" s="426"/>
      <c r="I27" s="426"/>
      <c r="J27" s="427"/>
      <c r="K27" s="425">
        <f>K24+K25-K26</f>
        <v>384</v>
      </c>
      <c r="L27" s="426"/>
      <c r="M27" s="426"/>
      <c r="N27" s="427"/>
      <c r="O27" s="7"/>
      <c r="P27" s="138"/>
      <c r="Q27" s="138"/>
      <c r="R27" s="138"/>
      <c r="S27" s="137"/>
      <c r="T27" s="134"/>
      <c r="U27" s="134"/>
      <c r="V27" s="135"/>
    </row>
    <row r="28" spans="1:22" s="8" customFormat="1" ht="15" customHeight="1" x14ac:dyDescent="0.2">
      <c r="A28" s="372" t="s">
        <v>249</v>
      </c>
      <c r="B28" s="373"/>
      <c r="C28" s="373"/>
      <c r="D28" s="373"/>
      <c r="E28" s="374"/>
      <c r="F28" s="75">
        <v>100</v>
      </c>
      <c r="G28" s="425">
        <f>G30+G31+G32+G33</f>
        <v>0</v>
      </c>
      <c r="H28" s="426"/>
      <c r="I28" s="426"/>
      <c r="J28" s="427"/>
      <c r="K28" s="425">
        <f>K30+K31+K32+K33</f>
        <v>1</v>
      </c>
      <c r="L28" s="426"/>
      <c r="M28" s="426"/>
      <c r="N28" s="427"/>
      <c r="O28" s="7"/>
      <c r="P28" s="133"/>
      <c r="Q28" s="133"/>
      <c r="R28" s="133"/>
      <c r="S28" s="134"/>
      <c r="T28" s="134"/>
      <c r="U28" s="134"/>
      <c r="V28" s="135"/>
    </row>
    <row r="29" spans="1:22" s="8" customFormat="1" ht="15" customHeight="1" x14ac:dyDescent="0.2">
      <c r="A29" s="458" t="s">
        <v>52</v>
      </c>
      <c r="B29" s="459"/>
      <c r="C29" s="459"/>
      <c r="D29" s="459"/>
      <c r="E29" s="460"/>
      <c r="F29" s="97"/>
      <c r="G29" s="443"/>
      <c r="H29" s="444"/>
      <c r="I29" s="444"/>
      <c r="J29" s="445"/>
      <c r="K29" s="443"/>
      <c r="L29" s="444"/>
      <c r="M29" s="444"/>
      <c r="N29" s="445"/>
      <c r="O29" s="46"/>
      <c r="P29" s="133"/>
      <c r="Q29" s="133"/>
      <c r="R29" s="133"/>
      <c r="S29" s="134"/>
      <c r="T29" s="134"/>
      <c r="U29" s="134"/>
      <c r="V29" s="135"/>
    </row>
    <row r="30" spans="1:22" s="8" customFormat="1" ht="38.25" customHeight="1" x14ac:dyDescent="0.2">
      <c r="A30" s="469" t="s">
        <v>250</v>
      </c>
      <c r="B30" s="470"/>
      <c r="C30" s="470"/>
      <c r="D30" s="470"/>
      <c r="E30" s="471"/>
      <c r="F30" s="98" t="s">
        <v>320</v>
      </c>
      <c r="G30" s="440">
        <v>0</v>
      </c>
      <c r="H30" s="441"/>
      <c r="I30" s="441"/>
      <c r="J30" s="442"/>
      <c r="K30" s="440">
        <v>1</v>
      </c>
      <c r="L30" s="441"/>
      <c r="M30" s="441"/>
      <c r="N30" s="442"/>
      <c r="O30" s="46"/>
      <c r="P30" s="133"/>
      <c r="Q30" s="133"/>
      <c r="R30" s="133"/>
      <c r="S30" s="134"/>
      <c r="T30" s="134"/>
      <c r="U30" s="134"/>
      <c r="V30" s="135"/>
    </row>
    <row r="31" spans="1:22" s="8" customFormat="1" ht="27" customHeight="1" x14ac:dyDescent="0.2">
      <c r="A31" s="484" t="s">
        <v>251</v>
      </c>
      <c r="B31" s="485"/>
      <c r="C31" s="485"/>
      <c r="D31" s="485"/>
      <c r="E31" s="486"/>
      <c r="F31" s="75">
        <v>102</v>
      </c>
      <c r="G31" s="432">
        <v>0</v>
      </c>
      <c r="H31" s="433"/>
      <c r="I31" s="433"/>
      <c r="J31" s="434"/>
      <c r="K31" s="432">
        <v>0</v>
      </c>
      <c r="L31" s="433"/>
      <c r="M31" s="433"/>
      <c r="N31" s="434"/>
      <c r="O31" s="46"/>
      <c r="P31" s="133"/>
      <c r="Q31" s="133"/>
      <c r="R31" s="133"/>
      <c r="S31" s="134"/>
      <c r="T31" s="134"/>
      <c r="U31" s="134"/>
      <c r="V31" s="135"/>
    </row>
    <row r="32" spans="1:22" s="8" customFormat="1" ht="15" customHeight="1" x14ac:dyDescent="0.2">
      <c r="A32" s="484" t="s">
        <v>82</v>
      </c>
      <c r="B32" s="485"/>
      <c r="C32" s="485"/>
      <c r="D32" s="485"/>
      <c r="E32" s="486"/>
      <c r="F32" s="75">
        <v>103</v>
      </c>
      <c r="G32" s="432">
        <v>0</v>
      </c>
      <c r="H32" s="433"/>
      <c r="I32" s="433"/>
      <c r="J32" s="434"/>
      <c r="K32" s="432">
        <v>0</v>
      </c>
      <c r="L32" s="433"/>
      <c r="M32" s="433"/>
      <c r="N32" s="434"/>
      <c r="O32" s="46"/>
      <c r="P32" s="133"/>
      <c r="Q32" s="133"/>
      <c r="R32" s="133"/>
      <c r="S32" s="134"/>
      <c r="T32" s="134"/>
      <c r="U32" s="134"/>
      <c r="V32" s="135"/>
    </row>
    <row r="33" spans="1:22" s="8" customFormat="1" ht="17.25" customHeight="1" x14ac:dyDescent="0.2">
      <c r="A33" s="472" t="s">
        <v>253</v>
      </c>
      <c r="B33" s="473"/>
      <c r="C33" s="473"/>
      <c r="D33" s="473"/>
      <c r="E33" s="474"/>
      <c r="F33" s="75">
        <v>104</v>
      </c>
      <c r="G33" s="432">
        <v>0</v>
      </c>
      <c r="H33" s="433"/>
      <c r="I33" s="433"/>
      <c r="J33" s="434"/>
      <c r="K33" s="432">
        <v>0</v>
      </c>
      <c r="L33" s="433"/>
      <c r="M33" s="433"/>
      <c r="N33" s="434"/>
      <c r="O33" s="46"/>
      <c r="P33" s="133"/>
      <c r="Q33" s="133"/>
      <c r="R33" s="133"/>
      <c r="S33" s="134"/>
      <c r="T33" s="134"/>
      <c r="U33" s="134"/>
      <c r="V33" s="135"/>
    </row>
    <row r="34" spans="1:22" s="8" customFormat="1" ht="15" customHeight="1" x14ac:dyDescent="0.2">
      <c r="A34" s="372" t="s">
        <v>254</v>
      </c>
      <c r="B34" s="373"/>
      <c r="C34" s="373"/>
      <c r="D34" s="373"/>
      <c r="E34" s="374"/>
      <c r="F34" s="75">
        <v>110</v>
      </c>
      <c r="G34" s="446">
        <f>G36+G37</f>
        <v>0</v>
      </c>
      <c r="H34" s="447"/>
      <c r="I34" s="447"/>
      <c r="J34" s="448"/>
      <c r="K34" s="446">
        <f>K36+K37</f>
        <v>1</v>
      </c>
      <c r="L34" s="447"/>
      <c r="M34" s="447"/>
      <c r="N34" s="448"/>
      <c r="O34" s="7"/>
      <c r="P34" s="133"/>
      <c r="Q34" s="133"/>
      <c r="R34" s="133"/>
      <c r="S34" s="134"/>
      <c r="T34" s="134"/>
      <c r="U34" s="134"/>
      <c r="V34" s="135"/>
    </row>
    <row r="35" spans="1:22" s="8" customFormat="1" ht="15" customHeight="1" x14ac:dyDescent="0.2">
      <c r="A35" s="458" t="s">
        <v>50</v>
      </c>
      <c r="B35" s="459"/>
      <c r="C35" s="459"/>
      <c r="D35" s="459"/>
      <c r="E35" s="460"/>
      <c r="F35" s="99"/>
      <c r="G35" s="417"/>
      <c r="H35" s="417"/>
      <c r="I35" s="417"/>
      <c r="J35" s="418"/>
      <c r="K35" s="416"/>
      <c r="L35" s="417"/>
      <c r="M35" s="417"/>
      <c r="N35" s="418"/>
      <c r="O35" s="46"/>
      <c r="P35" s="133"/>
      <c r="Q35" s="133"/>
      <c r="R35" s="133"/>
      <c r="S35" s="134"/>
      <c r="T35" s="134"/>
      <c r="U35" s="134"/>
      <c r="V35" s="135"/>
    </row>
    <row r="36" spans="1:22" s="8" customFormat="1" ht="38.25" customHeight="1" x14ac:dyDescent="0.2">
      <c r="A36" s="469" t="s">
        <v>255</v>
      </c>
      <c r="B36" s="470"/>
      <c r="C36" s="470"/>
      <c r="D36" s="470"/>
      <c r="E36" s="471"/>
      <c r="F36" s="98">
        <v>111</v>
      </c>
      <c r="G36" s="413">
        <v>0</v>
      </c>
      <c r="H36" s="414"/>
      <c r="I36" s="414"/>
      <c r="J36" s="415"/>
      <c r="K36" s="413">
        <v>1</v>
      </c>
      <c r="L36" s="414"/>
      <c r="M36" s="414"/>
      <c r="N36" s="415"/>
      <c r="O36" s="46"/>
      <c r="P36" s="133"/>
      <c r="Q36" s="133"/>
      <c r="R36" s="133"/>
      <c r="S36" s="134"/>
      <c r="T36" s="134"/>
      <c r="U36" s="134"/>
      <c r="V36" s="135"/>
    </row>
    <row r="37" spans="1:22" s="8" customFormat="1" ht="15" customHeight="1" x14ac:dyDescent="0.2">
      <c r="A37" s="472" t="s">
        <v>256</v>
      </c>
      <c r="B37" s="473"/>
      <c r="C37" s="473"/>
      <c r="D37" s="473"/>
      <c r="E37" s="474"/>
      <c r="F37" s="75">
        <v>112</v>
      </c>
      <c r="G37" s="422">
        <v>0</v>
      </c>
      <c r="H37" s="423"/>
      <c r="I37" s="423"/>
      <c r="J37" s="424"/>
      <c r="K37" s="422">
        <v>0</v>
      </c>
      <c r="L37" s="423"/>
      <c r="M37" s="423"/>
      <c r="N37" s="424"/>
      <c r="O37" s="46"/>
      <c r="P37" s="133"/>
      <c r="Q37" s="133"/>
      <c r="R37" s="133"/>
      <c r="S37" s="134"/>
      <c r="T37" s="134"/>
      <c r="U37" s="134"/>
      <c r="V37" s="135"/>
    </row>
    <row r="38" spans="1:22" s="8" customFormat="1" ht="15" customHeight="1" x14ac:dyDescent="0.2">
      <c r="A38" s="372" t="s">
        <v>257</v>
      </c>
      <c r="B38" s="373"/>
      <c r="C38" s="373"/>
      <c r="D38" s="373"/>
      <c r="E38" s="374"/>
      <c r="F38" s="75">
        <v>120</v>
      </c>
      <c r="G38" s="425">
        <f>G40+G41</f>
        <v>3</v>
      </c>
      <c r="H38" s="426"/>
      <c r="I38" s="426"/>
      <c r="J38" s="427"/>
      <c r="K38" s="425">
        <f>K40+K41</f>
        <v>4</v>
      </c>
      <c r="L38" s="426"/>
      <c r="M38" s="426"/>
      <c r="N38" s="427"/>
      <c r="O38" s="7"/>
      <c r="P38" s="133"/>
      <c r="Q38" s="133"/>
      <c r="R38" s="133"/>
      <c r="S38" s="134"/>
      <c r="T38" s="134"/>
      <c r="U38" s="134"/>
      <c r="V38" s="135"/>
    </row>
    <row r="39" spans="1:22" s="8" customFormat="1" ht="15" customHeight="1" x14ac:dyDescent="0.2">
      <c r="A39" s="458" t="s">
        <v>50</v>
      </c>
      <c r="B39" s="459"/>
      <c r="C39" s="459"/>
      <c r="D39" s="459"/>
      <c r="E39" s="460"/>
      <c r="F39" s="99"/>
      <c r="G39" s="417"/>
      <c r="H39" s="417"/>
      <c r="I39" s="417"/>
      <c r="J39" s="418"/>
      <c r="K39" s="416"/>
      <c r="L39" s="417"/>
      <c r="M39" s="417"/>
      <c r="N39" s="418"/>
      <c r="O39" s="46"/>
      <c r="P39" s="133"/>
      <c r="Q39" s="133"/>
      <c r="R39" s="133"/>
      <c r="S39" s="134"/>
      <c r="T39" s="134"/>
      <c r="U39" s="134"/>
      <c r="V39" s="135"/>
    </row>
    <row r="40" spans="1:22" s="8" customFormat="1" ht="27" customHeight="1" x14ac:dyDescent="0.2">
      <c r="A40" s="469" t="s">
        <v>258</v>
      </c>
      <c r="B40" s="470"/>
      <c r="C40" s="470"/>
      <c r="D40" s="470"/>
      <c r="E40" s="471"/>
      <c r="F40" s="98">
        <v>121</v>
      </c>
      <c r="G40" s="420">
        <v>3</v>
      </c>
      <c r="H40" s="420"/>
      <c r="I40" s="420"/>
      <c r="J40" s="421"/>
      <c r="K40" s="419">
        <v>4</v>
      </c>
      <c r="L40" s="420"/>
      <c r="M40" s="420"/>
      <c r="N40" s="421"/>
      <c r="O40" s="46"/>
      <c r="P40" s="133"/>
      <c r="Q40" s="133"/>
      <c r="R40" s="133"/>
      <c r="S40" s="134"/>
      <c r="T40" s="134"/>
      <c r="U40" s="134"/>
      <c r="V40" s="135"/>
    </row>
    <row r="41" spans="1:22" s="8" customFormat="1" ht="15" customHeight="1" x14ac:dyDescent="0.2">
      <c r="A41" s="484" t="s">
        <v>259</v>
      </c>
      <c r="B41" s="485"/>
      <c r="C41" s="485"/>
      <c r="D41" s="485"/>
      <c r="E41" s="486"/>
      <c r="F41" s="75">
        <v>122</v>
      </c>
      <c r="G41" s="432">
        <v>0</v>
      </c>
      <c r="H41" s="433"/>
      <c r="I41" s="433"/>
      <c r="J41" s="434"/>
      <c r="K41" s="432">
        <v>0</v>
      </c>
      <c r="L41" s="433"/>
      <c r="M41" s="433"/>
      <c r="N41" s="434"/>
      <c r="O41" s="46"/>
      <c r="P41" s="133"/>
      <c r="Q41" s="133"/>
      <c r="R41" s="133"/>
      <c r="S41" s="134"/>
      <c r="T41" s="134"/>
      <c r="U41" s="134"/>
      <c r="V41" s="135"/>
    </row>
    <row r="42" spans="1:22" s="8" customFormat="1" ht="15" customHeight="1" x14ac:dyDescent="0.2">
      <c r="A42" s="372" t="s">
        <v>260</v>
      </c>
      <c r="B42" s="373"/>
      <c r="C42" s="373"/>
      <c r="D42" s="373"/>
      <c r="E42" s="374"/>
      <c r="F42" s="75">
        <v>130</v>
      </c>
      <c r="G42" s="428">
        <f>G44+G45+G46</f>
        <v>5</v>
      </c>
      <c r="H42" s="429"/>
      <c r="I42" s="429"/>
      <c r="J42" s="430"/>
      <c r="K42" s="428">
        <f>K44+K45+K46</f>
        <v>4</v>
      </c>
      <c r="L42" s="429"/>
      <c r="M42" s="429"/>
      <c r="N42" s="430"/>
      <c r="O42" s="7"/>
      <c r="P42" s="133"/>
      <c r="Q42" s="133"/>
      <c r="R42" s="133"/>
      <c r="S42" s="134"/>
      <c r="T42" s="134"/>
      <c r="U42" s="134"/>
      <c r="V42" s="135"/>
    </row>
    <row r="43" spans="1:22" s="8" customFormat="1" ht="15" customHeight="1" x14ac:dyDescent="0.2">
      <c r="A43" s="458" t="s">
        <v>50</v>
      </c>
      <c r="B43" s="459"/>
      <c r="C43" s="459"/>
      <c r="D43" s="459"/>
      <c r="E43" s="460"/>
      <c r="F43" s="99"/>
      <c r="G43" s="417"/>
      <c r="H43" s="417"/>
      <c r="I43" s="417"/>
      <c r="J43" s="418"/>
      <c r="K43" s="416"/>
      <c r="L43" s="417"/>
      <c r="M43" s="417"/>
      <c r="N43" s="418"/>
      <c r="O43" s="46"/>
      <c r="P43" s="133"/>
      <c r="Q43" s="133"/>
      <c r="R43" s="133"/>
      <c r="S43" s="134"/>
      <c r="T43" s="134"/>
      <c r="U43" s="134"/>
      <c r="V43" s="135"/>
    </row>
    <row r="44" spans="1:22" s="8" customFormat="1" ht="15" customHeight="1" x14ac:dyDescent="0.2">
      <c r="A44" s="469" t="s">
        <v>83</v>
      </c>
      <c r="B44" s="470"/>
      <c r="C44" s="470"/>
      <c r="D44" s="470"/>
      <c r="E44" s="471"/>
      <c r="F44" s="98">
        <v>131</v>
      </c>
      <c r="G44" s="414">
        <v>0</v>
      </c>
      <c r="H44" s="414"/>
      <c r="I44" s="414"/>
      <c r="J44" s="415"/>
      <c r="K44" s="413">
        <v>0</v>
      </c>
      <c r="L44" s="414"/>
      <c r="M44" s="414"/>
      <c r="N44" s="415"/>
      <c r="O44" s="46"/>
      <c r="P44" s="133"/>
      <c r="Q44" s="133"/>
      <c r="R44" s="133"/>
      <c r="S44" s="134"/>
      <c r="T44" s="134"/>
      <c r="U44" s="134"/>
      <c r="V44" s="135"/>
    </row>
    <row r="45" spans="1:22" s="8" customFormat="1" ht="27" customHeight="1" x14ac:dyDescent="0.2">
      <c r="A45" s="484" t="s">
        <v>258</v>
      </c>
      <c r="B45" s="485"/>
      <c r="C45" s="485"/>
      <c r="D45" s="485"/>
      <c r="E45" s="486"/>
      <c r="F45" s="75">
        <v>132</v>
      </c>
      <c r="G45" s="422">
        <v>0</v>
      </c>
      <c r="H45" s="423"/>
      <c r="I45" s="423"/>
      <c r="J45" s="424"/>
      <c r="K45" s="422">
        <v>4</v>
      </c>
      <c r="L45" s="423"/>
      <c r="M45" s="423"/>
      <c r="N45" s="424"/>
      <c r="O45" s="132"/>
      <c r="P45" s="133"/>
      <c r="Q45" s="133"/>
      <c r="R45" s="133"/>
      <c r="S45" s="134"/>
      <c r="T45" s="134"/>
      <c r="U45" s="134"/>
      <c r="V45" s="135"/>
    </row>
    <row r="46" spans="1:22" s="8" customFormat="1" ht="15" customHeight="1" x14ac:dyDescent="0.2">
      <c r="A46" s="484" t="s">
        <v>261</v>
      </c>
      <c r="B46" s="485"/>
      <c r="C46" s="485"/>
      <c r="D46" s="485"/>
      <c r="E46" s="486"/>
      <c r="F46" s="75">
        <v>133</v>
      </c>
      <c r="G46" s="422">
        <v>5</v>
      </c>
      <c r="H46" s="423"/>
      <c r="I46" s="423"/>
      <c r="J46" s="424"/>
      <c r="K46" s="422">
        <v>0</v>
      </c>
      <c r="L46" s="423"/>
      <c r="M46" s="423"/>
      <c r="N46" s="424"/>
      <c r="O46" s="135"/>
      <c r="P46" s="139"/>
      <c r="Q46" s="140"/>
      <c r="R46" s="140"/>
      <c r="S46" s="141"/>
      <c r="T46" s="141"/>
      <c r="U46" s="141"/>
      <c r="V46" s="135"/>
    </row>
    <row r="47" spans="1:22" s="8" customFormat="1" ht="15" customHeight="1" x14ac:dyDescent="0.2">
      <c r="A47" s="478" t="s">
        <v>102</v>
      </c>
      <c r="B47" s="479"/>
      <c r="C47" s="479"/>
      <c r="D47" s="479"/>
      <c r="E47" s="480"/>
      <c r="F47" s="436" t="s">
        <v>51</v>
      </c>
      <c r="G47" s="127" t="s">
        <v>164</v>
      </c>
      <c r="H47" s="38" t="str">
        <f>D6</f>
        <v>январь</v>
      </c>
      <c r="I47" s="38" t="s">
        <v>145</v>
      </c>
      <c r="J47" s="39" t="str">
        <f>F6</f>
        <v>декабрь</v>
      </c>
      <c r="K47" s="128" t="s">
        <v>164</v>
      </c>
      <c r="L47" s="38" t="str">
        <f>H47</f>
        <v>январь</v>
      </c>
      <c r="M47" s="41" t="s">
        <v>145</v>
      </c>
      <c r="N47" s="39" t="str">
        <f>J47</f>
        <v>декабрь</v>
      </c>
      <c r="O47" s="143"/>
      <c r="P47" s="142"/>
      <c r="Q47" s="142"/>
      <c r="R47" s="142"/>
      <c r="S47" s="141"/>
      <c r="T47" s="141"/>
      <c r="U47" s="141"/>
      <c r="V47" s="135"/>
    </row>
    <row r="48" spans="1:22" ht="27" customHeight="1" x14ac:dyDescent="0.2">
      <c r="A48" s="481"/>
      <c r="B48" s="482"/>
      <c r="C48" s="482"/>
      <c r="D48" s="482"/>
      <c r="E48" s="483"/>
      <c r="F48" s="437"/>
      <c r="G48" s="452">
        <f>G17</f>
        <v>45291</v>
      </c>
      <c r="H48" s="453"/>
      <c r="I48" s="453"/>
      <c r="J48" s="454"/>
      <c r="K48" s="452">
        <f>DATE(YEAR(G48),MONTH(0),DAY(0))</f>
        <v>44926</v>
      </c>
      <c r="L48" s="453"/>
      <c r="M48" s="453"/>
      <c r="N48" s="454"/>
      <c r="O48" s="130"/>
      <c r="P48" s="144"/>
      <c r="Q48" s="144"/>
      <c r="R48" s="144"/>
      <c r="S48" s="144"/>
      <c r="T48" s="144"/>
      <c r="U48" s="144"/>
    </row>
    <row r="49" spans="1:22" ht="11.25" customHeight="1" x14ac:dyDescent="0.2">
      <c r="A49" s="382">
        <v>1</v>
      </c>
      <c r="B49" s="383"/>
      <c r="C49" s="383"/>
      <c r="D49" s="383"/>
      <c r="E49" s="384"/>
      <c r="F49" s="96">
        <v>2</v>
      </c>
      <c r="G49" s="449">
        <v>3</v>
      </c>
      <c r="H49" s="450"/>
      <c r="I49" s="450"/>
      <c r="J49" s="451"/>
      <c r="K49" s="449">
        <v>4</v>
      </c>
      <c r="L49" s="450"/>
      <c r="M49" s="450"/>
      <c r="N49" s="451"/>
      <c r="O49" s="130"/>
      <c r="P49" s="144"/>
      <c r="Q49" s="144"/>
      <c r="R49" s="144"/>
      <c r="S49" s="144"/>
      <c r="T49" s="144"/>
      <c r="U49" s="144"/>
    </row>
    <row r="50" spans="1:22" s="8" customFormat="1" ht="27" customHeight="1" x14ac:dyDescent="0.2">
      <c r="A50" s="372" t="s">
        <v>184</v>
      </c>
      <c r="B50" s="373"/>
      <c r="C50" s="373"/>
      <c r="D50" s="373"/>
      <c r="E50" s="374"/>
      <c r="F50" s="75" t="s">
        <v>290</v>
      </c>
      <c r="G50" s="425">
        <f>G28-G34+G38-G42</f>
        <v>-2</v>
      </c>
      <c r="H50" s="426"/>
      <c r="I50" s="426"/>
      <c r="J50" s="427"/>
      <c r="K50" s="425">
        <f>K28-K34+K38-K42</f>
        <v>0</v>
      </c>
      <c r="L50" s="426"/>
      <c r="M50" s="426"/>
      <c r="N50" s="427"/>
      <c r="O50" s="132"/>
      <c r="P50" s="145"/>
      <c r="Q50" s="145"/>
      <c r="R50" s="145"/>
      <c r="S50" s="141"/>
      <c r="T50" s="141"/>
      <c r="U50" s="141"/>
      <c r="V50" s="135"/>
    </row>
    <row r="51" spans="1:22" s="8" customFormat="1" ht="20.100000000000001" customHeight="1" x14ac:dyDescent="0.2">
      <c r="A51" s="372" t="s">
        <v>185</v>
      </c>
      <c r="B51" s="373"/>
      <c r="C51" s="373"/>
      <c r="D51" s="373"/>
      <c r="E51" s="374"/>
      <c r="F51" s="75" t="s">
        <v>291</v>
      </c>
      <c r="G51" s="425">
        <f>G50+G27</f>
        <v>213</v>
      </c>
      <c r="H51" s="426"/>
      <c r="I51" s="426"/>
      <c r="J51" s="427"/>
      <c r="K51" s="425">
        <f>K50+K27</f>
        <v>384</v>
      </c>
      <c r="L51" s="426"/>
      <c r="M51" s="426"/>
      <c r="N51" s="427"/>
      <c r="O51" s="46"/>
      <c r="P51" s="145"/>
      <c r="Q51" s="145"/>
      <c r="R51" s="145"/>
      <c r="S51" s="141"/>
      <c r="T51" s="141"/>
      <c r="U51" s="141"/>
      <c r="V51" s="135"/>
    </row>
    <row r="52" spans="1:22" s="8" customFormat="1" ht="15" customHeight="1" x14ac:dyDescent="0.2">
      <c r="A52" s="372" t="s">
        <v>70</v>
      </c>
      <c r="B52" s="373"/>
      <c r="C52" s="373"/>
      <c r="D52" s="373"/>
      <c r="E52" s="374"/>
      <c r="F52" s="75" t="s">
        <v>302</v>
      </c>
      <c r="G52" s="422">
        <v>0</v>
      </c>
      <c r="H52" s="423"/>
      <c r="I52" s="423"/>
      <c r="J52" s="424"/>
      <c r="K52" s="422">
        <v>0</v>
      </c>
      <c r="L52" s="423"/>
      <c r="M52" s="423"/>
      <c r="N52" s="424"/>
      <c r="O52" s="7"/>
      <c r="P52" s="142"/>
      <c r="Q52" s="142"/>
      <c r="R52" s="142"/>
      <c r="S52" s="141"/>
      <c r="T52" s="141"/>
      <c r="U52" s="141"/>
      <c r="V52" s="135"/>
    </row>
    <row r="53" spans="1:22" s="8" customFormat="1" ht="15" customHeight="1" x14ac:dyDescent="0.2">
      <c r="A53" s="372" t="s">
        <v>262</v>
      </c>
      <c r="B53" s="373"/>
      <c r="C53" s="373"/>
      <c r="D53" s="373"/>
      <c r="E53" s="374"/>
      <c r="F53" s="75" t="s">
        <v>312</v>
      </c>
      <c r="G53" s="432">
        <v>0</v>
      </c>
      <c r="H53" s="433"/>
      <c r="I53" s="433"/>
      <c r="J53" s="434"/>
      <c r="K53" s="432">
        <v>0</v>
      </c>
      <c r="L53" s="433"/>
      <c r="M53" s="433"/>
      <c r="N53" s="434"/>
      <c r="O53" s="7"/>
      <c r="P53" s="142"/>
      <c r="Q53" s="142"/>
      <c r="R53" s="142"/>
      <c r="S53" s="141"/>
      <c r="T53" s="141"/>
      <c r="U53" s="141"/>
      <c r="V53" s="135"/>
    </row>
    <row r="54" spans="1:22" s="8" customFormat="1" ht="15" customHeight="1" x14ac:dyDescent="0.2">
      <c r="A54" s="372" t="s">
        <v>263</v>
      </c>
      <c r="B54" s="373"/>
      <c r="C54" s="373"/>
      <c r="D54" s="373"/>
      <c r="E54" s="374"/>
      <c r="F54" s="75" t="s">
        <v>313</v>
      </c>
      <c r="G54" s="432">
        <v>0</v>
      </c>
      <c r="H54" s="433"/>
      <c r="I54" s="433"/>
      <c r="J54" s="434"/>
      <c r="K54" s="432">
        <v>0</v>
      </c>
      <c r="L54" s="433"/>
      <c r="M54" s="433"/>
      <c r="N54" s="434"/>
      <c r="O54" s="7"/>
      <c r="P54" s="142"/>
      <c r="Q54" s="142"/>
      <c r="R54" s="142"/>
      <c r="S54" s="141"/>
      <c r="T54" s="141"/>
      <c r="U54" s="141"/>
      <c r="V54" s="135"/>
    </row>
    <row r="55" spans="1:22" s="8" customFormat="1" ht="27" customHeight="1" x14ac:dyDescent="0.2">
      <c r="A55" s="372" t="s">
        <v>264</v>
      </c>
      <c r="B55" s="373"/>
      <c r="C55" s="373"/>
      <c r="D55" s="373"/>
      <c r="E55" s="374"/>
      <c r="F55" s="75" t="s">
        <v>314</v>
      </c>
      <c r="G55" s="422">
        <v>0</v>
      </c>
      <c r="H55" s="423"/>
      <c r="I55" s="423"/>
      <c r="J55" s="424"/>
      <c r="K55" s="422">
        <v>0</v>
      </c>
      <c r="L55" s="423"/>
      <c r="M55" s="423"/>
      <c r="N55" s="424"/>
      <c r="O55" s="7"/>
      <c r="P55" s="140"/>
      <c r="Q55" s="140"/>
      <c r="R55" s="140"/>
      <c r="S55" s="141"/>
      <c r="T55" s="141"/>
      <c r="U55" s="141"/>
      <c r="V55" s="135"/>
    </row>
    <row r="56" spans="1:22" s="8" customFormat="1" ht="27" customHeight="1" x14ac:dyDescent="0.2">
      <c r="A56" s="372" t="s">
        <v>175</v>
      </c>
      <c r="B56" s="373"/>
      <c r="C56" s="373"/>
      <c r="D56" s="373"/>
      <c r="E56" s="374"/>
      <c r="F56" s="75" t="s">
        <v>315</v>
      </c>
      <c r="G56" s="422">
        <v>105</v>
      </c>
      <c r="H56" s="423"/>
      <c r="I56" s="423"/>
      <c r="J56" s="424"/>
      <c r="K56" s="422">
        <v>92</v>
      </c>
      <c r="L56" s="423"/>
      <c r="M56" s="423"/>
      <c r="N56" s="424"/>
      <c r="O56" s="7"/>
      <c r="P56" s="140"/>
      <c r="Q56" s="140"/>
      <c r="R56" s="140"/>
      <c r="S56" s="141"/>
      <c r="T56" s="141"/>
      <c r="U56" s="141"/>
      <c r="V56" s="135"/>
    </row>
    <row r="57" spans="1:22" s="8" customFormat="1" ht="20.100000000000001" customHeight="1" x14ac:dyDescent="0.2">
      <c r="A57" s="372" t="s">
        <v>186</v>
      </c>
      <c r="B57" s="373"/>
      <c r="C57" s="373"/>
      <c r="D57" s="373"/>
      <c r="E57" s="374"/>
      <c r="F57" s="75">
        <v>210</v>
      </c>
      <c r="G57" s="425">
        <f>G51-G52+G53+G54-G55-G56</f>
        <v>108</v>
      </c>
      <c r="H57" s="426"/>
      <c r="I57" s="426"/>
      <c r="J57" s="427"/>
      <c r="K57" s="425">
        <f>K51-K52+K53+K54-K55-K56</f>
        <v>292</v>
      </c>
      <c r="L57" s="426"/>
      <c r="M57" s="426"/>
      <c r="N57" s="427"/>
      <c r="O57" s="146"/>
      <c r="P57" s="145"/>
      <c r="Q57" s="145"/>
      <c r="R57" s="145"/>
      <c r="S57" s="141"/>
      <c r="T57" s="141"/>
      <c r="U57" s="141"/>
      <c r="V57" s="135"/>
    </row>
    <row r="58" spans="1:22" s="8" customFormat="1" ht="27" customHeight="1" x14ac:dyDescent="0.2">
      <c r="A58" s="372" t="s">
        <v>265</v>
      </c>
      <c r="B58" s="373"/>
      <c r="C58" s="373"/>
      <c r="D58" s="373"/>
      <c r="E58" s="374"/>
      <c r="F58" s="75" t="s">
        <v>48</v>
      </c>
      <c r="G58" s="432">
        <v>2089</v>
      </c>
      <c r="H58" s="433"/>
      <c r="I58" s="433"/>
      <c r="J58" s="434"/>
      <c r="K58" s="432">
        <v>1772</v>
      </c>
      <c r="L58" s="433"/>
      <c r="M58" s="433"/>
      <c r="N58" s="434"/>
      <c r="O58" s="132"/>
      <c r="P58" s="142"/>
      <c r="Q58" s="142"/>
      <c r="R58" s="142"/>
      <c r="S58" s="141"/>
      <c r="T58" s="141"/>
      <c r="U58" s="141"/>
      <c r="V58" s="135"/>
    </row>
    <row r="59" spans="1:22" s="8" customFormat="1" ht="27" customHeight="1" x14ac:dyDescent="0.2">
      <c r="A59" s="372" t="s">
        <v>266</v>
      </c>
      <c r="B59" s="373"/>
      <c r="C59" s="373"/>
      <c r="D59" s="373"/>
      <c r="E59" s="374"/>
      <c r="F59" s="75" t="s">
        <v>49</v>
      </c>
      <c r="G59" s="432">
        <v>0</v>
      </c>
      <c r="H59" s="433"/>
      <c r="I59" s="433"/>
      <c r="J59" s="434"/>
      <c r="K59" s="432">
        <v>0</v>
      </c>
      <c r="L59" s="433"/>
      <c r="M59" s="433"/>
      <c r="N59" s="434"/>
      <c r="O59" s="147"/>
      <c r="P59" s="142"/>
      <c r="Q59" s="142"/>
      <c r="R59" s="142"/>
      <c r="S59" s="141"/>
      <c r="T59" s="141"/>
      <c r="U59" s="141"/>
      <c r="V59" s="135"/>
    </row>
    <row r="60" spans="1:22" s="8" customFormat="1" ht="15" customHeight="1" x14ac:dyDescent="0.2">
      <c r="A60" s="372" t="s">
        <v>187</v>
      </c>
      <c r="B60" s="373"/>
      <c r="C60" s="373"/>
      <c r="D60" s="373"/>
      <c r="E60" s="374"/>
      <c r="F60" s="75">
        <v>240</v>
      </c>
      <c r="G60" s="425">
        <f>G57+G58+G59</f>
        <v>2197</v>
      </c>
      <c r="H60" s="426"/>
      <c r="I60" s="426"/>
      <c r="J60" s="427"/>
      <c r="K60" s="425">
        <f>K57+K58+K59</f>
        <v>2064</v>
      </c>
      <c r="L60" s="426"/>
      <c r="M60" s="426"/>
      <c r="N60" s="427"/>
      <c r="O60" s="138"/>
      <c r="P60" s="145"/>
      <c r="Q60" s="145"/>
      <c r="R60" s="145"/>
      <c r="S60" s="141"/>
      <c r="T60" s="141"/>
      <c r="U60" s="141"/>
      <c r="V60" s="135"/>
    </row>
    <row r="61" spans="1:22" s="8" customFormat="1" ht="15" customHeight="1" x14ac:dyDescent="0.2">
      <c r="A61" s="372" t="s">
        <v>319</v>
      </c>
      <c r="B61" s="373"/>
      <c r="C61" s="373"/>
      <c r="D61" s="373"/>
      <c r="E61" s="374"/>
      <c r="F61" s="75">
        <v>250</v>
      </c>
      <c r="G61" s="432">
        <v>0</v>
      </c>
      <c r="H61" s="433"/>
      <c r="I61" s="433"/>
      <c r="J61" s="434"/>
      <c r="K61" s="432">
        <v>0</v>
      </c>
      <c r="L61" s="433"/>
      <c r="M61" s="433"/>
      <c r="N61" s="434"/>
      <c r="O61" s="133"/>
      <c r="P61" s="140"/>
      <c r="Q61" s="140"/>
      <c r="R61" s="140"/>
      <c r="S61" s="141"/>
      <c r="T61" s="141"/>
      <c r="U61" s="141"/>
      <c r="V61" s="135"/>
    </row>
    <row r="62" spans="1:22" s="8" customFormat="1" ht="15" customHeight="1" x14ac:dyDescent="0.2">
      <c r="A62" s="372" t="s">
        <v>267</v>
      </c>
      <c r="B62" s="373"/>
      <c r="C62" s="373"/>
      <c r="D62" s="373"/>
      <c r="E62" s="374"/>
      <c r="F62" s="75">
        <v>260</v>
      </c>
      <c r="G62" s="432">
        <v>0</v>
      </c>
      <c r="H62" s="433"/>
      <c r="I62" s="433"/>
      <c r="J62" s="434"/>
      <c r="K62" s="432">
        <v>0</v>
      </c>
      <c r="L62" s="433"/>
      <c r="M62" s="433"/>
      <c r="N62" s="434"/>
      <c r="O62" s="133"/>
      <c r="P62" s="140"/>
      <c r="Q62" s="140"/>
      <c r="R62" s="140"/>
      <c r="S62" s="141"/>
      <c r="T62" s="141"/>
      <c r="U62" s="141"/>
      <c r="V62" s="135"/>
    </row>
    <row r="63" spans="1:22" ht="11.25" customHeight="1" x14ac:dyDescent="0.2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1"/>
    </row>
    <row r="64" spans="1:22" ht="11.25" customHeight="1" x14ac:dyDescent="0.2">
      <c r="A64" s="82" t="s">
        <v>73</v>
      </c>
      <c r="B64" s="352"/>
      <c r="C64" s="352"/>
      <c r="D64" s="82"/>
      <c r="E64" s="83"/>
      <c r="F64" s="80"/>
      <c r="G64" s="80"/>
      <c r="H64" s="80"/>
      <c r="I64" s="80"/>
      <c r="J64" s="466" t="str">
        <f>Баланс!F107</f>
        <v>В.П.Сухоцкий</v>
      </c>
      <c r="K64" s="466"/>
      <c r="L64" s="466"/>
      <c r="M64" s="466"/>
      <c r="N64" s="466"/>
    </row>
    <row r="65" spans="1:14" ht="11.25" customHeight="1" x14ac:dyDescent="0.2">
      <c r="A65" s="83"/>
      <c r="B65" s="319" t="s">
        <v>72</v>
      </c>
      <c r="C65" s="319"/>
      <c r="D65" s="56"/>
      <c r="E65" s="83"/>
      <c r="F65" s="57"/>
      <c r="G65" s="57"/>
      <c r="H65" s="57"/>
      <c r="I65" s="57"/>
      <c r="J65" s="347" t="s">
        <v>246</v>
      </c>
      <c r="K65" s="347"/>
      <c r="L65" s="347"/>
      <c r="M65" s="347"/>
      <c r="N65" s="348"/>
    </row>
    <row r="66" spans="1:14" ht="11.25" customHeight="1" x14ac:dyDescent="0.2">
      <c r="A66" s="83"/>
      <c r="B66" s="56"/>
      <c r="C66" s="56"/>
      <c r="D66" s="56"/>
      <c r="E66" s="83"/>
      <c r="F66" s="57"/>
      <c r="G66" s="57"/>
      <c r="H66" s="57"/>
      <c r="I66" s="57"/>
      <c r="J66" s="56"/>
      <c r="K66" s="56"/>
      <c r="L66" s="56"/>
      <c r="M66" s="56"/>
      <c r="N66" s="57"/>
    </row>
    <row r="67" spans="1:14" ht="11.25" customHeight="1" x14ac:dyDescent="0.2">
      <c r="A67" s="82" t="s">
        <v>74</v>
      </c>
      <c r="B67" s="352"/>
      <c r="C67" s="352"/>
      <c r="D67" s="82"/>
      <c r="E67" s="83"/>
      <c r="F67" s="80"/>
      <c r="G67" s="80"/>
      <c r="H67" s="80"/>
      <c r="I67" s="80"/>
      <c r="J67" s="466" t="str">
        <f>Баланс!F110</f>
        <v>Т.В.Кухто</v>
      </c>
      <c r="K67" s="466"/>
      <c r="L67" s="466"/>
      <c r="M67" s="466"/>
      <c r="N67" s="466"/>
    </row>
    <row r="68" spans="1:14" ht="11.25" customHeight="1" x14ac:dyDescent="0.2">
      <c r="A68" s="83"/>
      <c r="B68" s="319" t="s">
        <v>72</v>
      </c>
      <c r="C68" s="319"/>
      <c r="D68" s="56"/>
      <c r="E68" s="83"/>
      <c r="F68" s="84"/>
      <c r="G68" s="84"/>
      <c r="H68" s="84"/>
      <c r="I68" s="84"/>
      <c r="J68" s="347" t="s">
        <v>246</v>
      </c>
      <c r="K68" s="347"/>
      <c r="L68" s="347"/>
      <c r="M68" s="347"/>
      <c r="N68" s="348"/>
    </row>
    <row r="69" spans="1:14" ht="11.25" customHeight="1" x14ac:dyDescent="0.2">
      <c r="A69" s="83"/>
      <c r="B69" s="83"/>
      <c r="C69" s="83"/>
      <c r="D69" s="83"/>
      <c r="E69" s="83"/>
      <c r="F69" s="80"/>
      <c r="G69" s="80"/>
      <c r="H69" s="80"/>
      <c r="I69" s="80"/>
      <c r="J69" s="85"/>
      <c r="K69" s="85"/>
      <c r="L69" s="85"/>
      <c r="M69" s="85"/>
      <c r="N69" s="85"/>
    </row>
    <row r="70" spans="1:14" ht="11.25" customHeight="1" x14ac:dyDescent="0.2">
      <c r="A70" s="435" t="str">
        <f>IF(Баланс!A113="","",Баланс!A113)</f>
        <v>21 февраля 2024 г.</v>
      </c>
      <c r="B70" s="435"/>
      <c r="C70" s="86"/>
      <c r="D70" s="86"/>
      <c r="E70" s="86"/>
      <c r="F70" s="80"/>
      <c r="G70" s="80"/>
      <c r="H70" s="80"/>
      <c r="I70" s="80"/>
      <c r="J70" s="85"/>
      <c r="K70" s="85"/>
      <c r="L70" s="85"/>
      <c r="M70" s="85"/>
      <c r="N70" s="85"/>
    </row>
    <row r="71" spans="1:14" ht="3" customHeight="1" x14ac:dyDescent="0.2">
      <c r="A71" s="218"/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</row>
    <row r="72" spans="1:14" ht="11.25" customHeight="1" x14ac:dyDescent="0.2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</row>
    <row r="73" spans="1:14" ht="11.25" customHeight="1" x14ac:dyDescent="0.2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</row>
    <row r="74" spans="1:14" ht="11.25" customHeight="1" x14ac:dyDescent="0.2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</row>
    <row r="75" spans="1:14" ht="11.25" customHeight="1" x14ac:dyDescent="0.2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</row>
    <row r="76" spans="1:14" ht="11.25" customHeight="1" x14ac:dyDescent="0.2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</row>
    <row r="77" spans="1:14" ht="11.25" customHeight="1" x14ac:dyDescent="0.2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</row>
    <row r="78" spans="1:14" ht="11.25" customHeight="1" x14ac:dyDescent="0.2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</row>
  </sheetData>
  <sheetProtection formatCells="0" formatColumns="0" formatRows="0" insertColumns="0" insertRows="0" insertHyperlinks="0" deleteColumns="0" deleteRows="0" sort="0" autoFilter="0" pivotTables="0"/>
  <mergeCells count="166">
    <mergeCell ref="A33:E33"/>
    <mergeCell ref="A31:E31"/>
    <mergeCell ref="A32:E32"/>
    <mergeCell ref="G34:J34"/>
    <mergeCell ref="G30:J30"/>
    <mergeCell ref="G31:J31"/>
    <mergeCell ref="G32:J32"/>
    <mergeCell ref="G33:J33"/>
    <mergeCell ref="A46:E46"/>
    <mergeCell ref="A35:E35"/>
    <mergeCell ref="A38:E38"/>
    <mergeCell ref="A42:E42"/>
    <mergeCell ref="A44:E44"/>
    <mergeCell ref="A39:E39"/>
    <mergeCell ref="A40:E40"/>
    <mergeCell ref="A43:E43"/>
    <mergeCell ref="A45:E45"/>
    <mergeCell ref="A56:E56"/>
    <mergeCell ref="A41:E41"/>
    <mergeCell ref="A55:E55"/>
    <mergeCell ref="A54:E54"/>
    <mergeCell ref="A47:E48"/>
    <mergeCell ref="A53:E53"/>
    <mergeCell ref="A51:E51"/>
    <mergeCell ref="A52:E52"/>
    <mergeCell ref="A50:E50"/>
    <mergeCell ref="A49:E49"/>
    <mergeCell ref="J1:N1"/>
    <mergeCell ref="A4:N4"/>
    <mergeCell ref="A36:E36"/>
    <mergeCell ref="A37:E37"/>
    <mergeCell ref="A34:E34"/>
    <mergeCell ref="A30:E30"/>
    <mergeCell ref="A20:E20"/>
    <mergeCell ref="A24:E24"/>
    <mergeCell ref="A22:E22"/>
    <mergeCell ref="G23:J23"/>
    <mergeCell ref="G18:J18"/>
    <mergeCell ref="G19:J19"/>
    <mergeCell ref="G27:J27"/>
    <mergeCell ref="A27:E27"/>
    <mergeCell ref="G25:J25"/>
    <mergeCell ref="A5:N5"/>
    <mergeCell ref="A21:E21"/>
    <mergeCell ref="A8:C8"/>
    <mergeCell ref="E8:N8"/>
    <mergeCell ref="A9:C9"/>
    <mergeCell ref="E9:N9"/>
    <mergeCell ref="A16:E17"/>
    <mergeCell ref="K19:N19"/>
    <mergeCell ref="E11:N11"/>
    <mergeCell ref="K57:N57"/>
    <mergeCell ref="A58:E58"/>
    <mergeCell ref="A57:E57"/>
    <mergeCell ref="G60:J60"/>
    <mergeCell ref="A59:E59"/>
    <mergeCell ref="A62:E62"/>
    <mergeCell ref="A61:E61"/>
    <mergeCell ref="B67:C67"/>
    <mergeCell ref="B68:C68"/>
    <mergeCell ref="J68:N68"/>
    <mergeCell ref="J65:N65"/>
    <mergeCell ref="J64:N64"/>
    <mergeCell ref="J67:N67"/>
    <mergeCell ref="B65:C65"/>
    <mergeCell ref="B64:C64"/>
    <mergeCell ref="A60:E60"/>
    <mergeCell ref="G57:J57"/>
    <mergeCell ref="G58:J58"/>
    <mergeCell ref="G59:J59"/>
    <mergeCell ref="G62:J62"/>
    <mergeCell ref="A12:C12"/>
    <mergeCell ref="A10:C10"/>
    <mergeCell ref="E10:N10"/>
    <mergeCell ref="A14:C14"/>
    <mergeCell ref="E14:N14"/>
    <mergeCell ref="E12:N12"/>
    <mergeCell ref="A11:C11"/>
    <mergeCell ref="A13:C13"/>
    <mergeCell ref="E13:N13"/>
    <mergeCell ref="K56:N56"/>
    <mergeCell ref="K49:N49"/>
    <mergeCell ref="K50:N50"/>
    <mergeCell ref="F16:F17"/>
    <mergeCell ref="A28:E28"/>
    <mergeCell ref="K20:N20"/>
    <mergeCell ref="K21:N21"/>
    <mergeCell ref="A19:E19"/>
    <mergeCell ref="A18:E18"/>
    <mergeCell ref="K18:N18"/>
    <mergeCell ref="A23:E23"/>
    <mergeCell ref="G26:J26"/>
    <mergeCell ref="K27:N27"/>
    <mergeCell ref="G17:J17"/>
    <mergeCell ref="K17:N17"/>
    <mergeCell ref="G20:J20"/>
    <mergeCell ref="G21:J21"/>
    <mergeCell ref="G22:J22"/>
    <mergeCell ref="G24:J24"/>
    <mergeCell ref="A29:E29"/>
    <mergeCell ref="A26:E26"/>
    <mergeCell ref="G28:J28"/>
    <mergeCell ref="G29:J29"/>
    <mergeCell ref="A25:E25"/>
    <mergeCell ref="K53:N53"/>
    <mergeCell ref="K54:N54"/>
    <mergeCell ref="G49:J49"/>
    <mergeCell ref="K45:N45"/>
    <mergeCell ref="G48:J48"/>
    <mergeCell ref="G45:J45"/>
    <mergeCell ref="G46:J46"/>
    <mergeCell ref="K46:N46"/>
    <mergeCell ref="K48:N48"/>
    <mergeCell ref="G50:J50"/>
    <mergeCell ref="G52:J52"/>
    <mergeCell ref="G53:J53"/>
    <mergeCell ref="O16:Q18"/>
    <mergeCell ref="K30:N30"/>
    <mergeCell ref="K31:N31"/>
    <mergeCell ref="K38:N38"/>
    <mergeCell ref="K28:N28"/>
    <mergeCell ref="K36:N36"/>
    <mergeCell ref="K37:N37"/>
    <mergeCell ref="K29:N29"/>
    <mergeCell ref="K34:N34"/>
    <mergeCell ref="K35:N35"/>
    <mergeCell ref="A70:B70"/>
    <mergeCell ref="F47:F48"/>
    <mergeCell ref="K22:N22"/>
    <mergeCell ref="K23:N23"/>
    <mergeCell ref="K24:N24"/>
    <mergeCell ref="K25:N25"/>
    <mergeCell ref="K26:N26"/>
    <mergeCell ref="K41:N41"/>
    <mergeCell ref="K32:N32"/>
    <mergeCell ref="K33:N33"/>
    <mergeCell ref="K51:N51"/>
    <mergeCell ref="K52:N52"/>
    <mergeCell ref="K55:N55"/>
    <mergeCell ref="G54:J54"/>
    <mergeCell ref="G55:J55"/>
    <mergeCell ref="G56:J56"/>
    <mergeCell ref="G51:J51"/>
    <mergeCell ref="G61:J61"/>
    <mergeCell ref="G44:J44"/>
    <mergeCell ref="K62:N62"/>
    <mergeCell ref="K58:N58"/>
    <mergeCell ref="K59:N59"/>
    <mergeCell ref="K60:N60"/>
    <mergeCell ref="K61:N61"/>
    <mergeCell ref="H2:N2"/>
    <mergeCell ref="K44:N44"/>
    <mergeCell ref="G36:J36"/>
    <mergeCell ref="K39:N39"/>
    <mergeCell ref="K40:N40"/>
    <mergeCell ref="G37:J37"/>
    <mergeCell ref="G38:J38"/>
    <mergeCell ref="K42:N42"/>
    <mergeCell ref="K43:N43"/>
    <mergeCell ref="G43:J43"/>
    <mergeCell ref="G6:H6"/>
    <mergeCell ref="G39:J39"/>
    <mergeCell ref="G42:J42"/>
    <mergeCell ref="G40:J40"/>
    <mergeCell ref="G41:J41"/>
    <mergeCell ref="G35:J35"/>
  </mergeCells>
  <phoneticPr fontId="5" type="noConversion"/>
  <conditionalFormatting sqref="O57">
    <cfRule type="cellIs" dxfId="16" priority="1" stopIfTrue="1" operator="equal">
      <formula>"стр. 210 гр. 3 не равна стр. 470 гр. 3 Баланса!"</formula>
    </cfRule>
  </conditionalFormatting>
  <conditionalFormatting sqref="E9:N9">
    <cfRule type="cellIs" dxfId="15" priority="3" stopIfTrue="1" operator="equal">
      <formula>0</formula>
    </cfRule>
  </conditionalFormatting>
  <dataValidations count="1">
    <dataValidation type="decimal" operator="greaterThanOrEqual" allowBlank="1" showInputMessage="1" showErrorMessage="1" errorTitle="Внимание!" error="Значение в данной ячейке не должно быть отрицательным" sqref="G52:N52 G55:N56 G44:N46 G36:N37 G26:N26 G22:N23 G20:N20">
      <formula1>0</formula1>
    </dataValidation>
  </dataValidations>
  <pageMargins left="0.59055118110236227" right="0.19685039370078741" top="0.39370078740157483" bottom="0.19685039370078741" header="0.19685039370078741" footer="0.23622047244094491"/>
  <pageSetup paperSize="9" scale="98" fitToHeight="0" orientation="portrait" blackAndWhite="1" r:id="rId1"/>
  <headerFooter alignWithMargins="0">
    <oddHeader>&amp;R&amp;"Times New Roman,обычный"&amp;7Подготовлено с использованием системы "КонсультантПлюс"</oddHeader>
  </headerFooter>
  <rowBreaks count="1" manualBreakCount="1">
    <brk id="46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indexed="13"/>
    <pageSetUpPr fitToPage="1"/>
  </sheetPr>
  <dimension ref="A1:AA93"/>
  <sheetViews>
    <sheetView showGridLines="0" zoomScaleNormal="100" zoomScaleSheetLayoutView="100" workbookViewId="0">
      <selection activeCell="O71" sqref="O71:O75"/>
    </sheetView>
  </sheetViews>
  <sheetFormatPr defaultRowHeight="12.75" x14ac:dyDescent="0.2"/>
  <cols>
    <col min="1" max="1" width="3.28515625" style="161" customWidth="1"/>
    <col min="2" max="2" width="6.7109375" style="161" customWidth="1"/>
    <col min="3" max="3" width="8.5703125" style="161" customWidth="1"/>
    <col min="4" max="4" width="12" style="161" customWidth="1"/>
    <col min="5" max="5" width="5.85546875" style="161" customWidth="1"/>
    <col min="6" max="6" width="7.140625" style="161" customWidth="1"/>
    <col min="7" max="7" width="6.7109375" style="161" customWidth="1"/>
    <col min="8" max="8" width="1.7109375" style="161" customWidth="1"/>
    <col min="9" max="9" width="8.7109375" style="161" customWidth="1"/>
    <col min="10" max="10" width="7.42578125" style="161" customWidth="1"/>
    <col min="11" max="11" width="8.5703125" style="161" customWidth="1"/>
    <col min="12" max="12" width="12.28515625" style="161" customWidth="1"/>
    <col min="13" max="13" width="7.85546875" style="161" customWidth="1"/>
    <col min="14" max="14" width="8.42578125" style="161" customWidth="1"/>
    <col min="15" max="15" width="66.28515625" style="161" customWidth="1"/>
    <col min="16" max="16" width="3.7109375" style="161" hidden="1" customWidth="1"/>
    <col min="17" max="23" width="4.7109375" style="161" hidden="1" customWidth="1"/>
    <col min="24" max="24" width="3.7109375" style="161" hidden="1" customWidth="1"/>
    <col min="25" max="16384" width="9.140625" style="161"/>
  </cols>
  <sheetData>
    <row r="1" spans="1:15" ht="12.75" customHeight="1" x14ac:dyDescent="0.2">
      <c r="A1" s="160"/>
      <c r="B1" s="160"/>
      <c r="C1" s="160"/>
      <c r="D1" s="160"/>
      <c r="E1" s="160"/>
      <c r="F1" s="160"/>
      <c r="G1" s="160"/>
      <c r="H1" s="160"/>
      <c r="I1" s="549"/>
      <c r="J1" s="549"/>
      <c r="K1" s="160"/>
      <c r="L1" s="538" t="s">
        <v>101</v>
      </c>
      <c r="M1" s="538"/>
      <c r="N1" s="538"/>
    </row>
    <row r="2" spans="1:15" ht="28.5" customHeight="1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538" t="s">
        <v>189</v>
      </c>
      <c r="L2" s="538"/>
      <c r="M2" s="538"/>
      <c r="N2" s="538"/>
    </row>
    <row r="3" spans="1:15" ht="19.5" customHeight="1" x14ac:dyDescent="0.2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538" t="s">
        <v>188</v>
      </c>
      <c r="L3" s="538"/>
      <c r="M3" s="538"/>
      <c r="N3" s="538"/>
    </row>
    <row r="4" spans="1:15" ht="12.75" customHeight="1" x14ac:dyDescent="0.2">
      <c r="A4" s="557" t="s">
        <v>75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</row>
    <row r="5" spans="1:15" ht="12.75" customHeight="1" x14ac:dyDescent="0.2">
      <c r="A5" s="557" t="s">
        <v>176</v>
      </c>
      <c r="B5" s="557"/>
      <c r="C5" s="557"/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</row>
    <row r="6" spans="1:15" ht="15" customHeight="1" x14ac:dyDescent="0.2">
      <c r="A6" s="160"/>
      <c r="B6" s="160"/>
      <c r="C6" s="160"/>
      <c r="D6" s="160"/>
      <c r="E6" s="160"/>
      <c r="F6" s="162" t="s">
        <v>0</v>
      </c>
      <c r="G6" s="163" t="s">
        <v>152</v>
      </c>
      <c r="H6" s="164" t="s">
        <v>145</v>
      </c>
      <c r="I6" s="164" t="str">
        <f>Баланс!Q6</f>
        <v>декабрь</v>
      </c>
      <c r="J6" s="556">
        <f>Баланс!K5</f>
        <v>45291</v>
      </c>
      <c r="K6" s="556"/>
      <c r="L6" s="160"/>
      <c r="M6" s="160"/>
      <c r="N6" s="160"/>
    </row>
    <row r="7" spans="1:15" s="167" customFormat="1" ht="11.25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6"/>
      <c r="L7" s="165"/>
      <c r="M7" s="165"/>
      <c r="N7" s="165"/>
    </row>
    <row r="8" spans="1:15" ht="12.95" customHeight="1" x14ac:dyDescent="0.2">
      <c r="A8" s="553" t="s">
        <v>85</v>
      </c>
      <c r="B8" s="554"/>
      <c r="C8" s="554"/>
      <c r="D8" s="555"/>
      <c r="E8" s="550" t="str">
        <f>Баланс!D21</f>
        <v>Открытое акционерное общество "Сигма"</v>
      </c>
      <c r="F8" s="551"/>
      <c r="G8" s="551"/>
      <c r="H8" s="551"/>
      <c r="I8" s="551"/>
      <c r="J8" s="551"/>
      <c r="K8" s="551"/>
      <c r="L8" s="551"/>
      <c r="M8" s="551"/>
      <c r="N8" s="552"/>
    </row>
    <row r="9" spans="1:15" ht="12.95" customHeight="1" x14ac:dyDescent="0.2">
      <c r="A9" s="553" t="s">
        <v>76</v>
      </c>
      <c r="B9" s="554"/>
      <c r="C9" s="554"/>
      <c r="D9" s="555"/>
      <c r="E9" s="539">
        <f>Баланс!D22</f>
        <v>100061959</v>
      </c>
      <c r="F9" s="540"/>
      <c r="G9" s="540"/>
      <c r="H9" s="540"/>
      <c r="I9" s="540"/>
      <c r="J9" s="540"/>
      <c r="K9" s="540"/>
      <c r="L9" s="540"/>
      <c r="M9" s="540"/>
      <c r="N9" s="541"/>
    </row>
    <row r="10" spans="1:15" ht="12.95" customHeight="1" x14ac:dyDescent="0.2">
      <c r="A10" s="553" t="s">
        <v>199</v>
      </c>
      <c r="B10" s="554"/>
      <c r="C10" s="554"/>
      <c r="D10" s="555"/>
      <c r="E10" s="550" t="str">
        <f>Баланс!D23</f>
        <v>сдача внаем собственного недвижимого имущества, код 68200</v>
      </c>
      <c r="F10" s="551"/>
      <c r="G10" s="551"/>
      <c r="H10" s="551"/>
      <c r="I10" s="551"/>
      <c r="J10" s="551"/>
      <c r="K10" s="551"/>
      <c r="L10" s="551"/>
      <c r="M10" s="551"/>
      <c r="N10" s="552"/>
      <c r="O10" s="579"/>
    </row>
    <row r="11" spans="1:15" ht="12.95" customHeight="1" x14ac:dyDescent="0.2">
      <c r="A11" s="553" t="s">
        <v>77</v>
      </c>
      <c r="B11" s="554"/>
      <c r="C11" s="554"/>
      <c r="D11" s="555"/>
      <c r="E11" s="550" t="str">
        <f>Баланс!D24</f>
        <v xml:space="preserve">Открытое акционерное общество </v>
      </c>
      <c r="F11" s="551"/>
      <c r="G11" s="551"/>
      <c r="H11" s="551"/>
      <c r="I11" s="551"/>
      <c r="J11" s="551"/>
      <c r="K11" s="551"/>
      <c r="L11" s="551"/>
      <c r="M11" s="551"/>
      <c r="N11" s="552"/>
      <c r="O11" s="580"/>
    </row>
    <row r="12" spans="1:15" ht="12.95" customHeight="1" x14ac:dyDescent="0.2">
      <c r="A12" s="553" t="s">
        <v>78</v>
      </c>
      <c r="B12" s="554"/>
      <c r="C12" s="554"/>
      <c r="D12" s="555"/>
      <c r="E12" s="550" t="str">
        <f>Баланс!D25</f>
        <v>Юридическое  лицо без ведомственной  подчиненности</v>
      </c>
      <c r="F12" s="551"/>
      <c r="G12" s="551"/>
      <c r="H12" s="551"/>
      <c r="I12" s="551"/>
      <c r="J12" s="551"/>
      <c r="K12" s="551"/>
      <c r="L12" s="551"/>
      <c r="M12" s="551"/>
      <c r="N12" s="552"/>
      <c r="O12" s="580"/>
    </row>
    <row r="13" spans="1:15" ht="12.95" customHeight="1" x14ac:dyDescent="0.2">
      <c r="A13" s="553" t="s">
        <v>79</v>
      </c>
      <c r="B13" s="554"/>
      <c r="C13" s="554"/>
      <c r="D13" s="555"/>
      <c r="E13" s="550" t="str">
        <f>Баланс!D26</f>
        <v>тыс.руб.</v>
      </c>
      <c r="F13" s="551"/>
      <c r="G13" s="551"/>
      <c r="H13" s="551"/>
      <c r="I13" s="551"/>
      <c r="J13" s="551"/>
      <c r="K13" s="551"/>
      <c r="L13" s="551"/>
      <c r="M13" s="551"/>
      <c r="N13" s="552"/>
      <c r="O13" s="580"/>
    </row>
    <row r="14" spans="1:15" ht="12.95" customHeight="1" x14ac:dyDescent="0.2">
      <c r="A14" s="553" t="s">
        <v>86</v>
      </c>
      <c r="B14" s="554"/>
      <c r="C14" s="554"/>
      <c r="D14" s="555"/>
      <c r="E14" s="550" t="str">
        <f>Баланс!D27</f>
        <v>г.Минск, ул.Могилевская, 5</v>
      </c>
      <c r="F14" s="551"/>
      <c r="G14" s="551"/>
      <c r="H14" s="551"/>
      <c r="I14" s="551"/>
      <c r="J14" s="551"/>
      <c r="K14" s="551"/>
      <c r="L14" s="551"/>
      <c r="M14" s="551"/>
      <c r="N14" s="552"/>
      <c r="O14" s="580"/>
    </row>
    <row r="15" spans="1:15" ht="9.9499999999999993" customHeight="1" x14ac:dyDescent="0.2">
      <c r="A15" s="558"/>
      <c r="B15" s="558"/>
      <c r="C15" s="558"/>
      <c r="D15" s="558"/>
      <c r="E15" s="558"/>
      <c r="F15" s="558"/>
      <c r="G15" s="558"/>
      <c r="H15" s="558"/>
      <c r="I15" s="558"/>
      <c r="J15" s="558"/>
      <c r="K15" s="160"/>
      <c r="L15" s="160"/>
      <c r="M15" s="160"/>
      <c r="N15" s="160"/>
      <c r="O15" s="580"/>
    </row>
    <row r="16" spans="1:15" ht="69" customHeight="1" x14ac:dyDescent="0.2">
      <c r="A16" s="520" t="s">
        <v>102</v>
      </c>
      <c r="B16" s="534"/>
      <c r="C16" s="534"/>
      <c r="D16" s="521"/>
      <c r="E16" s="168" t="s">
        <v>51</v>
      </c>
      <c r="F16" s="168" t="s">
        <v>8</v>
      </c>
      <c r="G16" s="520" t="s">
        <v>4</v>
      </c>
      <c r="H16" s="521"/>
      <c r="I16" s="168" t="s">
        <v>5</v>
      </c>
      <c r="J16" s="168" t="s">
        <v>9</v>
      </c>
      <c r="K16" s="168" t="s">
        <v>6</v>
      </c>
      <c r="L16" s="168" t="s">
        <v>7</v>
      </c>
      <c r="M16" s="169" t="s">
        <v>71</v>
      </c>
      <c r="N16" s="170" t="s">
        <v>268</v>
      </c>
      <c r="O16" s="171"/>
    </row>
    <row r="17" spans="1:19" s="176" customFormat="1" ht="11.25" customHeight="1" x14ac:dyDescent="0.2">
      <c r="A17" s="491">
        <v>1</v>
      </c>
      <c r="B17" s="522"/>
      <c r="C17" s="522"/>
      <c r="D17" s="492"/>
      <c r="E17" s="172">
        <v>2</v>
      </c>
      <c r="F17" s="173">
        <v>3</v>
      </c>
      <c r="G17" s="491">
        <v>4</v>
      </c>
      <c r="H17" s="492"/>
      <c r="I17" s="173">
        <v>5</v>
      </c>
      <c r="J17" s="173">
        <v>6</v>
      </c>
      <c r="K17" s="174">
        <v>7</v>
      </c>
      <c r="L17" s="174" t="s">
        <v>144</v>
      </c>
      <c r="M17" s="174">
        <v>9</v>
      </c>
      <c r="N17" s="174">
        <v>10</v>
      </c>
      <c r="O17" s="575"/>
      <c r="P17" s="175"/>
      <c r="Q17" s="175"/>
      <c r="R17" s="175"/>
    </row>
    <row r="18" spans="1:19" ht="24.75" customHeight="1" x14ac:dyDescent="0.2">
      <c r="A18" s="512" t="s">
        <v>165</v>
      </c>
      <c r="B18" s="513"/>
      <c r="C18" s="523">
        <f>DATE(YEAR(Баланс!G33),MONTH(0),DAY(0))</f>
        <v>44561</v>
      </c>
      <c r="D18" s="524"/>
      <c r="E18" s="177" t="s">
        <v>92</v>
      </c>
      <c r="F18" s="178">
        <v>3</v>
      </c>
      <c r="G18" s="577">
        <v>0</v>
      </c>
      <c r="H18" s="578"/>
      <c r="I18" s="179">
        <v>0</v>
      </c>
      <c r="J18" s="178">
        <v>0</v>
      </c>
      <c r="K18" s="178">
        <v>1703</v>
      </c>
      <c r="L18" s="178">
        <v>1341</v>
      </c>
      <c r="M18" s="178">
        <v>0</v>
      </c>
      <c r="N18" s="180">
        <f>F18-G18-I18+J18+K18+L18+M18</f>
        <v>3047</v>
      </c>
      <c r="O18" s="576"/>
      <c r="P18" s="175"/>
      <c r="Q18" s="175"/>
      <c r="R18" s="175"/>
      <c r="S18" s="181"/>
    </row>
    <row r="19" spans="1:19" ht="30" customHeight="1" x14ac:dyDescent="0.2">
      <c r="A19" s="502" t="s">
        <v>269</v>
      </c>
      <c r="B19" s="503"/>
      <c r="C19" s="503"/>
      <c r="D19" s="504"/>
      <c r="E19" s="182" t="s">
        <v>93</v>
      </c>
      <c r="F19" s="178">
        <v>0</v>
      </c>
      <c r="G19" s="487">
        <v>0</v>
      </c>
      <c r="H19" s="488"/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80">
        <f>SUM(F19:M19)</f>
        <v>0</v>
      </c>
      <c r="O19" s="575"/>
      <c r="P19" s="175"/>
      <c r="Q19" s="175"/>
      <c r="R19" s="175"/>
      <c r="S19" s="181"/>
    </row>
    <row r="20" spans="1:19" ht="31.5" customHeight="1" x14ac:dyDescent="0.2">
      <c r="A20" s="505" t="s">
        <v>270</v>
      </c>
      <c r="B20" s="506"/>
      <c r="C20" s="506"/>
      <c r="D20" s="507"/>
      <c r="E20" s="182" t="s">
        <v>94</v>
      </c>
      <c r="F20" s="178">
        <v>0</v>
      </c>
      <c r="G20" s="487">
        <v>0</v>
      </c>
      <c r="H20" s="488"/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80">
        <f>SUM(F20:M20)</f>
        <v>0</v>
      </c>
      <c r="O20" s="576"/>
      <c r="P20" s="175"/>
      <c r="Q20" s="175"/>
      <c r="R20" s="175"/>
      <c r="S20" s="181"/>
    </row>
    <row r="21" spans="1:19" ht="51" hidden="1" customHeight="1" x14ac:dyDescent="0.2">
      <c r="A21" s="502" t="s">
        <v>141</v>
      </c>
      <c r="B21" s="528"/>
      <c r="C21" s="528"/>
      <c r="D21" s="529"/>
      <c r="E21" s="182" t="s">
        <v>18</v>
      </c>
      <c r="F21" s="178">
        <v>0</v>
      </c>
      <c r="G21" s="487">
        <v>0</v>
      </c>
      <c r="H21" s="488"/>
      <c r="I21" s="178">
        <v>0</v>
      </c>
      <c r="J21" s="178">
        <v>0</v>
      </c>
      <c r="K21" s="178">
        <v>0</v>
      </c>
      <c r="L21" s="178">
        <v>0</v>
      </c>
      <c r="M21" s="178">
        <v>0</v>
      </c>
      <c r="N21" s="184">
        <f>SUM(F21:M21)</f>
        <v>0</v>
      </c>
      <c r="O21" s="185"/>
      <c r="P21" s="175"/>
    </row>
    <row r="22" spans="1:19" ht="15" customHeight="1" x14ac:dyDescent="0.2">
      <c r="A22" s="508" t="s">
        <v>166</v>
      </c>
      <c r="B22" s="506"/>
      <c r="C22" s="506"/>
      <c r="D22" s="507"/>
      <c r="E22" s="561" t="s">
        <v>95</v>
      </c>
      <c r="F22" s="500">
        <f>F18+F19+F20+F21</f>
        <v>3</v>
      </c>
      <c r="G22" s="559">
        <f>G19+G20-G18+G21</f>
        <v>0</v>
      </c>
      <c r="H22" s="560"/>
      <c r="I22" s="500">
        <f>I19+I20-I18+I21</f>
        <v>0</v>
      </c>
      <c r="J22" s="500">
        <f>J18+J19+J20+J21</f>
        <v>0</v>
      </c>
      <c r="K22" s="500">
        <f>K18+K19+K20+K21</f>
        <v>1703</v>
      </c>
      <c r="L22" s="500">
        <f>L18+L19+L20+L21</f>
        <v>1341</v>
      </c>
      <c r="M22" s="500">
        <f>M18+M19+M20+M21</f>
        <v>0</v>
      </c>
      <c r="N22" s="500">
        <f>N18+N19+N20</f>
        <v>3047</v>
      </c>
      <c r="O22" s="187"/>
      <c r="P22" s="181"/>
      <c r="Q22" s="181"/>
      <c r="R22" s="181"/>
      <c r="S22" s="181"/>
    </row>
    <row r="23" spans="1:19" ht="15" customHeight="1" x14ac:dyDescent="0.2">
      <c r="A23" s="544">
        <f>DATE(YEAR(Баланс!G33),MONTH(0),DAY(0))</f>
        <v>44561</v>
      </c>
      <c r="B23" s="545"/>
      <c r="C23" s="545"/>
      <c r="D23" s="546"/>
      <c r="E23" s="562"/>
      <c r="F23" s="501"/>
      <c r="G23" s="493"/>
      <c r="H23" s="494"/>
      <c r="I23" s="501"/>
      <c r="J23" s="501"/>
      <c r="K23" s="501"/>
      <c r="L23" s="501"/>
      <c r="M23" s="501"/>
      <c r="N23" s="501"/>
      <c r="O23" s="187"/>
      <c r="P23" s="181"/>
      <c r="Q23" s="181"/>
      <c r="R23" s="181"/>
      <c r="S23" s="181"/>
    </row>
    <row r="24" spans="1:19" ht="15" customHeight="1" x14ac:dyDescent="0.2">
      <c r="A24" s="189" t="s">
        <v>10</v>
      </c>
      <c r="B24" s="514" t="str">
        <f>CONCATENATE(G6," ","-"," ",I6," ",YEAR(J6)-1," года")</f>
        <v>январь - декабрь 2022 года</v>
      </c>
      <c r="C24" s="514"/>
      <c r="D24" s="515"/>
      <c r="E24" s="561" t="s">
        <v>96</v>
      </c>
      <c r="F24" s="547">
        <f>SUM(F26:F35)</f>
        <v>0</v>
      </c>
      <c r="G24" s="567">
        <f>SUM(G26:H35)</f>
        <v>0</v>
      </c>
      <c r="H24" s="568"/>
      <c r="I24" s="547">
        <f t="shared" ref="I24:N24" si="0">SUM(I26:I35)</f>
        <v>0</v>
      </c>
      <c r="J24" s="547">
        <f t="shared" si="0"/>
        <v>0</v>
      </c>
      <c r="K24" s="547">
        <f t="shared" si="0"/>
        <v>1772</v>
      </c>
      <c r="L24" s="547">
        <f t="shared" si="0"/>
        <v>292</v>
      </c>
      <c r="M24" s="547">
        <f t="shared" si="0"/>
        <v>0</v>
      </c>
      <c r="N24" s="547">
        <f t="shared" si="0"/>
        <v>2064</v>
      </c>
    </row>
    <row r="25" spans="1:19" ht="25.5" customHeight="1" x14ac:dyDescent="0.2">
      <c r="A25" s="509" t="s">
        <v>11</v>
      </c>
      <c r="B25" s="510"/>
      <c r="C25" s="510"/>
      <c r="D25" s="511"/>
      <c r="E25" s="562"/>
      <c r="F25" s="548"/>
      <c r="G25" s="569"/>
      <c r="H25" s="570"/>
      <c r="I25" s="548"/>
      <c r="J25" s="548"/>
      <c r="K25" s="548"/>
      <c r="L25" s="548"/>
      <c r="M25" s="548"/>
      <c r="N25" s="548"/>
    </row>
    <row r="26" spans="1:19" ht="15" customHeight="1" x14ac:dyDescent="0.2">
      <c r="A26" s="525" t="s">
        <v>52</v>
      </c>
      <c r="B26" s="526"/>
      <c r="C26" s="526"/>
      <c r="D26" s="527"/>
      <c r="E26" s="182"/>
      <c r="F26" s="498">
        <v>0</v>
      </c>
      <c r="G26" s="516">
        <v>0</v>
      </c>
      <c r="H26" s="517"/>
      <c r="I26" s="498">
        <v>0</v>
      </c>
      <c r="J26" s="498">
        <v>0</v>
      </c>
      <c r="K26" s="498">
        <v>0</v>
      </c>
      <c r="L26" s="498">
        <v>292</v>
      </c>
      <c r="M26" s="498">
        <v>0</v>
      </c>
      <c r="N26" s="547">
        <f>SUM(F26:M27)</f>
        <v>292</v>
      </c>
    </row>
    <row r="27" spans="1:19" ht="14.25" customHeight="1" x14ac:dyDescent="0.2">
      <c r="A27" s="535" t="s">
        <v>292</v>
      </c>
      <c r="B27" s="536"/>
      <c r="C27" s="536"/>
      <c r="D27" s="537"/>
      <c r="E27" s="190" t="s">
        <v>103</v>
      </c>
      <c r="F27" s="499"/>
      <c r="G27" s="518"/>
      <c r="H27" s="519"/>
      <c r="I27" s="499"/>
      <c r="J27" s="499"/>
      <c r="K27" s="499"/>
      <c r="L27" s="499"/>
      <c r="M27" s="499"/>
      <c r="N27" s="548"/>
      <c r="O27" s="191"/>
    </row>
    <row r="28" spans="1:19" ht="25.5" customHeight="1" x14ac:dyDescent="0.2">
      <c r="A28" s="495" t="s">
        <v>271</v>
      </c>
      <c r="B28" s="496"/>
      <c r="C28" s="496"/>
      <c r="D28" s="497"/>
      <c r="E28" s="182" t="s">
        <v>104</v>
      </c>
      <c r="F28" s="178">
        <v>0</v>
      </c>
      <c r="G28" s="487">
        <v>0</v>
      </c>
      <c r="H28" s="488"/>
      <c r="I28" s="178">
        <v>0</v>
      </c>
      <c r="J28" s="178">
        <v>0</v>
      </c>
      <c r="K28" s="178">
        <v>1772</v>
      </c>
      <c r="L28" s="178">
        <v>0</v>
      </c>
      <c r="M28" s="178">
        <v>0</v>
      </c>
      <c r="N28" s="184">
        <f t="shared" ref="N28:N35" si="1">SUM(F28:M28)</f>
        <v>1772</v>
      </c>
      <c r="O28" s="192"/>
    </row>
    <row r="29" spans="1:19" ht="37.5" customHeight="1" x14ac:dyDescent="0.2">
      <c r="A29" s="495" t="s">
        <v>272</v>
      </c>
      <c r="B29" s="496"/>
      <c r="C29" s="496"/>
      <c r="D29" s="497"/>
      <c r="E29" s="182" t="s">
        <v>105</v>
      </c>
      <c r="F29" s="178">
        <v>0</v>
      </c>
      <c r="G29" s="487">
        <v>0</v>
      </c>
      <c r="H29" s="488"/>
      <c r="I29" s="178">
        <v>0</v>
      </c>
      <c r="J29" s="178">
        <v>0</v>
      </c>
      <c r="K29" s="178">
        <v>0</v>
      </c>
      <c r="L29" s="178">
        <v>0</v>
      </c>
      <c r="M29" s="178">
        <v>0</v>
      </c>
      <c r="N29" s="184">
        <f t="shared" si="1"/>
        <v>0</v>
      </c>
      <c r="O29" s="192"/>
    </row>
    <row r="30" spans="1:19" ht="15" customHeight="1" x14ac:dyDescent="0.2">
      <c r="A30" s="495" t="s">
        <v>12</v>
      </c>
      <c r="B30" s="496"/>
      <c r="C30" s="496"/>
      <c r="D30" s="497"/>
      <c r="E30" s="182" t="s">
        <v>106</v>
      </c>
      <c r="F30" s="178">
        <v>0</v>
      </c>
      <c r="G30" s="487">
        <v>0</v>
      </c>
      <c r="H30" s="488"/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84">
        <f t="shared" si="1"/>
        <v>0</v>
      </c>
      <c r="O30" s="575"/>
    </row>
    <row r="31" spans="1:19" ht="27" customHeight="1" x14ac:dyDescent="0.2">
      <c r="A31" s="495" t="s">
        <v>273</v>
      </c>
      <c r="B31" s="496"/>
      <c r="C31" s="496"/>
      <c r="D31" s="497"/>
      <c r="E31" s="182" t="s">
        <v>107</v>
      </c>
      <c r="F31" s="178">
        <v>0</v>
      </c>
      <c r="G31" s="487">
        <v>0</v>
      </c>
      <c r="H31" s="488"/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84">
        <f t="shared" si="1"/>
        <v>0</v>
      </c>
      <c r="O31" s="581"/>
    </row>
    <row r="32" spans="1:19" ht="38.25" customHeight="1" x14ac:dyDescent="0.2">
      <c r="A32" s="495" t="s">
        <v>274</v>
      </c>
      <c r="B32" s="496"/>
      <c r="C32" s="496"/>
      <c r="D32" s="497"/>
      <c r="E32" s="182" t="s">
        <v>108</v>
      </c>
      <c r="F32" s="178">
        <v>0</v>
      </c>
      <c r="G32" s="487">
        <v>0</v>
      </c>
      <c r="H32" s="488"/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184">
        <f t="shared" si="1"/>
        <v>0</v>
      </c>
      <c r="O32" s="581"/>
    </row>
    <row r="33" spans="1:18" ht="12.95" customHeight="1" x14ac:dyDescent="0.2">
      <c r="A33" s="495" t="s">
        <v>275</v>
      </c>
      <c r="B33" s="496"/>
      <c r="C33" s="496"/>
      <c r="D33" s="497"/>
      <c r="E33" s="182" t="s">
        <v>109</v>
      </c>
      <c r="F33" s="178">
        <v>0</v>
      </c>
      <c r="G33" s="487">
        <v>0</v>
      </c>
      <c r="H33" s="488"/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184">
        <f t="shared" si="1"/>
        <v>0</v>
      </c>
      <c r="O33" s="581"/>
    </row>
    <row r="34" spans="1:18" ht="12.95" customHeight="1" x14ac:dyDescent="0.2">
      <c r="A34" s="495"/>
      <c r="B34" s="496"/>
      <c r="C34" s="496"/>
      <c r="D34" s="497"/>
      <c r="E34" s="182" t="s">
        <v>276</v>
      </c>
      <c r="F34" s="178">
        <v>0</v>
      </c>
      <c r="G34" s="487">
        <v>0</v>
      </c>
      <c r="H34" s="488"/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184">
        <f t="shared" si="1"/>
        <v>0</v>
      </c>
      <c r="O34" s="581"/>
    </row>
    <row r="35" spans="1:18" ht="12.95" customHeight="1" x14ac:dyDescent="0.2">
      <c r="A35" s="495"/>
      <c r="B35" s="496"/>
      <c r="C35" s="496"/>
      <c r="D35" s="497"/>
      <c r="E35" s="182" t="s">
        <v>277</v>
      </c>
      <c r="F35" s="178">
        <v>0</v>
      </c>
      <c r="G35" s="487">
        <v>0</v>
      </c>
      <c r="H35" s="488"/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84">
        <f t="shared" si="1"/>
        <v>0</v>
      </c>
      <c r="O35" s="581"/>
    </row>
    <row r="36" spans="1:18" ht="25.5" customHeight="1" x14ac:dyDescent="0.2">
      <c r="A36" s="502" t="s">
        <v>278</v>
      </c>
      <c r="B36" s="503"/>
      <c r="C36" s="503"/>
      <c r="D36" s="504"/>
      <c r="E36" s="182" t="s">
        <v>97</v>
      </c>
      <c r="F36" s="184">
        <f>SUM(F37:F42,F45:F48)</f>
        <v>0</v>
      </c>
      <c r="G36" s="542">
        <f>SUM(G37:H42,G45:H48)</f>
        <v>0</v>
      </c>
      <c r="H36" s="543"/>
      <c r="I36" s="184">
        <f t="shared" ref="I36:N36" si="2">SUM(I37:I42,I45:I48)</f>
        <v>0</v>
      </c>
      <c r="J36" s="184">
        <f t="shared" si="2"/>
        <v>0</v>
      </c>
      <c r="K36" s="184">
        <f t="shared" si="2"/>
        <v>0</v>
      </c>
      <c r="L36" s="184">
        <f t="shared" si="2"/>
        <v>0</v>
      </c>
      <c r="M36" s="184">
        <f t="shared" si="2"/>
        <v>0</v>
      </c>
      <c r="N36" s="184">
        <f t="shared" si="2"/>
        <v>0</v>
      </c>
    </row>
    <row r="37" spans="1:18" ht="12.95" customHeight="1" x14ac:dyDescent="0.2">
      <c r="A37" s="525" t="s">
        <v>52</v>
      </c>
      <c r="B37" s="526"/>
      <c r="C37" s="526"/>
      <c r="D37" s="527"/>
      <c r="E37" s="182"/>
      <c r="F37" s="498">
        <v>0</v>
      </c>
      <c r="G37" s="516">
        <v>0</v>
      </c>
      <c r="H37" s="517"/>
      <c r="I37" s="498">
        <v>0</v>
      </c>
      <c r="J37" s="498">
        <v>0</v>
      </c>
      <c r="K37" s="498">
        <v>0</v>
      </c>
      <c r="L37" s="498">
        <v>0</v>
      </c>
      <c r="M37" s="498">
        <v>0</v>
      </c>
      <c r="N37" s="547">
        <f>SUM(F37:M38)</f>
        <v>0</v>
      </c>
      <c r="O37" s="575"/>
    </row>
    <row r="38" spans="1:18" ht="12.95" customHeight="1" x14ac:dyDescent="0.2">
      <c r="A38" s="535" t="s">
        <v>279</v>
      </c>
      <c r="B38" s="536"/>
      <c r="C38" s="536"/>
      <c r="D38" s="537"/>
      <c r="E38" s="190" t="s">
        <v>110</v>
      </c>
      <c r="F38" s="499"/>
      <c r="G38" s="518"/>
      <c r="H38" s="519"/>
      <c r="I38" s="499"/>
      <c r="J38" s="499"/>
      <c r="K38" s="499"/>
      <c r="L38" s="499"/>
      <c r="M38" s="499"/>
      <c r="N38" s="548"/>
      <c r="O38" s="581"/>
    </row>
    <row r="39" spans="1:18" ht="25.5" customHeight="1" x14ac:dyDescent="0.2">
      <c r="A39" s="495" t="s">
        <v>271</v>
      </c>
      <c r="B39" s="496"/>
      <c r="C39" s="496"/>
      <c r="D39" s="497"/>
      <c r="E39" s="182" t="s">
        <v>111</v>
      </c>
      <c r="F39" s="178">
        <v>0</v>
      </c>
      <c r="G39" s="487">
        <v>0</v>
      </c>
      <c r="H39" s="488"/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84">
        <f t="shared" ref="N39:N54" si="3">SUM(F39:M39)</f>
        <v>0</v>
      </c>
      <c r="O39" s="581"/>
    </row>
    <row r="40" spans="1:18" ht="38.25" customHeight="1" x14ac:dyDescent="0.2">
      <c r="A40" s="495" t="s">
        <v>280</v>
      </c>
      <c r="B40" s="496"/>
      <c r="C40" s="496"/>
      <c r="D40" s="497"/>
      <c r="E40" s="182" t="s">
        <v>112</v>
      </c>
      <c r="F40" s="178">
        <v>0</v>
      </c>
      <c r="G40" s="487">
        <v>0</v>
      </c>
      <c r="H40" s="488"/>
      <c r="I40" s="178">
        <v>0</v>
      </c>
      <c r="J40" s="178">
        <v>0</v>
      </c>
      <c r="K40" s="178">
        <v>0</v>
      </c>
      <c r="L40" s="178">
        <v>0</v>
      </c>
      <c r="M40" s="178">
        <v>0</v>
      </c>
      <c r="N40" s="184">
        <f t="shared" si="3"/>
        <v>0</v>
      </c>
      <c r="O40" s="581"/>
    </row>
    <row r="41" spans="1:18" ht="26.25" customHeight="1" x14ac:dyDescent="0.2">
      <c r="A41" s="495" t="s">
        <v>281</v>
      </c>
      <c r="B41" s="496"/>
      <c r="C41" s="496"/>
      <c r="D41" s="497"/>
      <c r="E41" s="182" t="s">
        <v>113</v>
      </c>
      <c r="F41" s="178">
        <v>0</v>
      </c>
      <c r="G41" s="487">
        <v>0</v>
      </c>
      <c r="H41" s="488"/>
      <c r="I41" s="178">
        <v>0</v>
      </c>
      <c r="J41" s="178">
        <v>0</v>
      </c>
      <c r="K41" s="178">
        <v>0</v>
      </c>
      <c r="L41" s="178">
        <v>0</v>
      </c>
      <c r="M41" s="178">
        <v>0</v>
      </c>
      <c r="N41" s="184">
        <f t="shared" si="3"/>
        <v>0</v>
      </c>
      <c r="O41" s="581"/>
    </row>
    <row r="42" spans="1:18" ht="26.25" customHeight="1" x14ac:dyDescent="0.2">
      <c r="A42" s="495" t="s">
        <v>282</v>
      </c>
      <c r="B42" s="496"/>
      <c r="C42" s="496"/>
      <c r="D42" s="497"/>
      <c r="E42" s="177" t="s">
        <v>114</v>
      </c>
      <c r="F42" s="178">
        <v>0</v>
      </c>
      <c r="G42" s="487">
        <v>0</v>
      </c>
      <c r="H42" s="488"/>
      <c r="I42" s="178">
        <v>0</v>
      </c>
      <c r="J42" s="178">
        <v>0</v>
      </c>
      <c r="K42" s="178">
        <v>0</v>
      </c>
      <c r="L42" s="178">
        <v>0</v>
      </c>
      <c r="M42" s="178">
        <v>0</v>
      </c>
      <c r="N42" s="184">
        <f t="shared" si="3"/>
        <v>0</v>
      </c>
      <c r="O42" s="581"/>
    </row>
    <row r="43" spans="1:18" ht="69" customHeight="1" x14ac:dyDescent="0.2">
      <c r="A43" s="520" t="s">
        <v>102</v>
      </c>
      <c r="B43" s="534"/>
      <c r="C43" s="534"/>
      <c r="D43" s="521"/>
      <c r="E43" s="168" t="s">
        <v>51</v>
      </c>
      <c r="F43" s="168" t="s">
        <v>8</v>
      </c>
      <c r="G43" s="520" t="s">
        <v>4</v>
      </c>
      <c r="H43" s="521"/>
      <c r="I43" s="168" t="s">
        <v>5</v>
      </c>
      <c r="J43" s="168" t="s">
        <v>9</v>
      </c>
      <c r="K43" s="168" t="s">
        <v>6</v>
      </c>
      <c r="L43" s="168" t="s">
        <v>7</v>
      </c>
      <c r="M43" s="169" t="s">
        <v>71</v>
      </c>
      <c r="N43" s="170" t="s">
        <v>268</v>
      </c>
      <c r="O43" s="193"/>
      <c r="P43" s="175"/>
      <c r="Q43" s="175"/>
      <c r="R43" s="175"/>
    </row>
    <row r="44" spans="1:18" s="176" customFormat="1" ht="11.25" customHeight="1" x14ac:dyDescent="0.2">
      <c r="A44" s="491">
        <v>1</v>
      </c>
      <c r="B44" s="522"/>
      <c r="C44" s="522"/>
      <c r="D44" s="492"/>
      <c r="E44" s="172">
        <v>2</v>
      </c>
      <c r="F44" s="173">
        <v>3</v>
      </c>
      <c r="G44" s="491">
        <v>4</v>
      </c>
      <c r="H44" s="492"/>
      <c r="I44" s="173">
        <v>5</v>
      </c>
      <c r="J44" s="173">
        <v>6</v>
      </c>
      <c r="K44" s="174">
        <v>7</v>
      </c>
      <c r="L44" s="174" t="s">
        <v>144</v>
      </c>
      <c r="M44" s="174">
        <v>9</v>
      </c>
      <c r="N44" s="174">
        <v>10</v>
      </c>
      <c r="P44" s="175"/>
      <c r="Q44" s="175"/>
      <c r="R44" s="175"/>
    </row>
    <row r="45" spans="1:18" ht="37.5" customHeight="1" x14ac:dyDescent="0.2">
      <c r="A45" s="495" t="s">
        <v>283</v>
      </c>
      <c r="B45" s="496"/>
      <c r="C45" s="496"/>
      <c r="D45" s="497"/>
      <c r="E45" s="177" t="s">
        <v>115</v>
      </c>
      <c r="F45" s="178">
        <v>0</v>
      </c>
      <c r="G45" s="487">
        <v>0</v>
      </c>
      <c r="H45" s="488"/>
      <c r="I45" s="178">
        <v>0</v>
      </c>
      <c r="J45" s="178">
        <v>0</v>
      </c>
      <c r="K45" s="178">
        <v>0</v>
      </c>
      <c r="L45" s="178">
        <v>0</v>
      </c>
      <c r="M45" s="178">
        <v>0</v>
      </c>
      <c r="N45" s="184">
        <f t="shared" si="3"/>
        <v>0</v>
      </c>
      <c r="P45" s="194"/>
      <c r="Q45" s="175"/>
      <c r="R45" s="175"/>
    </row>
    <row r="46" spans="1:18" ht="12.95" customHeight="1" x14ac:dyDescent="0.2">
      <c r="A46" s="495" t="s">
        <v>275</v>
      </c>
      <c r="B46" s="496"/>
      <c r="C46" s="496"/>
      <c r="D46" s="497"/>
      <c r="E46" s="182" t="s">
        <v>116</v>
      </c>
      <c r="F46" s="178">
        <v>0</v>
      </c>
      <c r="G46" s="487">
        <v>0</v>
      </c>
      <c r="H46" s="488"/>
      <c r="I46" s="178">
        <v>0</v>
      </c>
      <c r="J46" s="178">
        <v>0</v>
      </c>
      <c r="K46" s="178">
        <v>0</v>
      </c>
      <c r="L46" s="178">
        <v>0</v>
      </c>
      <c r="M46" s="178">
        <v>0</v>
      </c>
      <c r="N46" s="184">
        <f t="shared" si="3"/>
        <v>0</v>
      </c>
      <c r="O46" s="589"/>
      <c r="P46" s="195"/>
      <c r="Q46" s="175"/>
      <c r="R46" s="175"/>
    </row>
    <row r="47" spans="1:18" ht="12.95" customHeight="1" x14ac:dyDescent="0.2">
      <c r="A47" s="495"/>
      <c r="B47" s="496"/>
      <c r="C47" s="496"/>
      <c r="D47" s="497"/>
      <c r="E47" s="182" t="s">
        <v>117</v>
      </c>
      <c r="F47" s="178">
        <v>0</v>
      </c>
      <c r="G47" s="487">
        <v>0</v>
      </c>
      <c r="H47" s="488"/>
      <c r="I47" s="183">
        <v>0</v>
      </c>
      <c r="J47" s="178">
        <v>0</v>
      </c>
      <c r="K47" s="178">
        <v>0</v>
      </c>
      <c r="L47" s="178">
        <v>0</v>
      </c>
      <c r="M47" s="178">
        <v>0</v>
      </c>
      <c r="N47" s="184">
        <f t="shared" si="3"/>
        <v>0</v>
      </c>
      <c r="O47" s="589"/>
      <c r="P47" s="195"/>
    </row>
    <row r="48" spans="1:18" ht="12.95" customHeight="1" x14ac:dyDescent="0.2">
      <c r="A48" s="495"/>
      <c r="B48" s="496"/>
      <c r="C48" s="496"/>
      <c r="D48" s="497"/>
      <c r="E48" s="182" t="s">
        <v>118</v>
      </c>
      <c r="F48" s="178">
        <v>0</v>
      </c>
      <c r="G48" s="487">
        <v>0</v>
      </c>
      <c r="H48" s="488"/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84">
        <f t="shared" si="3"/>
        <v>0</v>
      </c>
      <c r="O48" s="589"/>
      <c r="P48" s="195"/>
    </row>
    <row r="49" spans="1:23" ht="12.95" customHeight="1" x14ac:dyDescent="0.2">
      <c r="A49" s="502" t="s">
        <v>284</v>
      </c>
      <c r="B49" s="503"/>
      <c r="C49" s="503"/>
      <c r="D49" s="504"/>
      <c r="E49" s="177" t="s">
        <v>98</v>
      </c>
      <c r="F49" s="178">
        <v>0</v>
      </c>
      <c r="G49" s="487">
        <v>0</v>
      </c>
      <c r="H49" s="488"/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84">
        <f t="shared" si="3"/>
        <v>0</v>
      </c>
      <c r="O49" s="589"/>
      <c r="P49" s="195"/>
    </row>
    <row r="50" spans="1:23" ht="12.95" customHeight="1" x14ac:dyDescent="0.2">
      <c r="A50" s="502" t="s">
        <v>285</v>
      </c>
      <c r="B50" s="503"/>
      <c r="C50" s="503"/>
      <c r="D50" s="504"/>
      <c r="E50" s="177" t="s">
        <v>99</v>
      </c>
      <c r="F50" s="178">
        <v>0</v>
      </c>
      <c r="G50" s="487">
        <v>0</v>
      </c>
      <c r="H50" s="488"/>
      <c r="I50" s="178">
        <v>0</v>
      </c>
      <c r="J50" s="178">
        <v>0</v>
      </c>
      <c r="K50" s="178">
        <v>0</v>
      </c>
      <c r="L50" s="178">
        <v>0</v>
      </c>
      <c r="M50" s="178">
        <v>0</v>
      </c>
      <c r="N50" s="184">
        <f t="shared" si="3"/>
        <v>0</v>
      </c>
      <c r="O50" s="589"/>
      <c r="P50" s="195"/>
    </row>
    <row r="51" spans="1:23" ht="24" customHeight="1" x14ac:dyDescent="0.2">
      <c r="A51" s="505" t="s">
        <v>286</v>
      </c>
      <c r="B51" s="506"/>
      <c r="C51" s="506"/>
      <c r="D51" s="507"/>
      <c r="E51" s="177" t="s">
        <v>100</v>
      </c>
      <c r="F51" s="178">
        <v>0</v>
      </c>
      <c r="G51" s="487">
        <v>0</v>
      </c>
      <c r="H51" s="488"/>
      <c r="I51" s="178">
        <v>0</v>
      </c>
      <c r="J51" s="178">
        <v>0</v>
      </c>
      <c r="K51" s="178">
        <v>0</v>
      </c>
      <c r="L51" s="178">
        <v>0</v>
      </c>
      <c r="M51" s="178">
        <v>0</v>
      </c>
      <c r="N51" s="184">
        <f t="shared" si="3"/>
        <v>0</v>
      </c>
      <c r="O51" s="589"/>
      <c r="P51" s="175"/>
    </row>
    <row r="52" spans="1:23" ht="15" customHeight="1" x14ac:dyDescent="0.2">
      <c r="A52" s="505" t="s">
        <v>13</v>
      </c>
      <c r="B52" s="506"/>
      <c r="C52" s="523">
        <f>DATE(YEAR(Баланс!K5)-1,MONTH(Баланс!K5),DAY(Баланс!K5))</f>
        <v>44926</v>
      </c>
      <c r="D52" s="524"/>
      <c r="E52" s="177" t="s">
        <v>287</v>
      </c>
      <c r="F52" s="198">
        <v>3</v>
      </c>
      <c r="G52" s="487">
        <v>0</v>
      </c>
      <c r="H52" s="488"/>
      <c r="I52" s="198">
        <v>0</v>
      </c>
      <c r="J52" s="198">
        <v>0</v>
      </c>
      <c r="K52" s="198">
        <f>K28+K22</f>
        <v>3475</v>
      </c>
      <c r="L52" s="198">
        <f>L22+L26</f>
        <v>1633</v>
      </c>
      <c r="M52" s="198">
        <v>0</v>
      </c>
      <c r="N52" s="186">
        <f>N22+N24+N36+N49+N50+N51</f>
        <v>5111</v>
      </c>
      <c r="Q52" s="192"/>
      <c r="R52" s="192"/>
      <c r="S52" s="192"/>
      <c r="T52" s="192"/>
      <c r="U52" s="192"/>
      <c r="V52" s="192"/>
      <c r="W52" s="192"/>
    </row>
    <row r="53" spans="1:23" ht="36" customHeight="1" x14ac:dyDescent="0.2">
      <c r="A53" s="512" t="s">
        <v>165</v>
      </c>
      <c r="B53" s="513"/>
      <c r="C53" s="523">
        <f>Баланс!G33</f>
        <v>44926</v>
      </c>
      <c r="D53" s="524"/>
      <c r="E53" s="177" t="s">
        <v>252</v>
      </c>
      <c r="F53" s="184">
        <f>F52</f>
        <v>3</v>
      </c>
      <c r="G53" s="489">
        <f>G52</f>
        <v>0</v>
      </c>
      <c r="H53" s="490"/>
      <c r="I53" s="196">
        <f>I52</f>
        <v>0</v>
      </c>
      <c r="J53" s="184">
        <f>J52</f>
        <v>0</v>
      </c>
      <c r="K53" s="184">
        <f>K52</f>
        <v>3475</v>
      </c>
      <c r="L53" s="184">
        <f>L52</f>
        <v>1633</v>
      </c>
      <c r="M53" s="184">
        <f>M52</f>
        <v>0</v>
      </c>
      <c r="N53" s="180">
        <f>SUM(F53:M53)</f>
        <v>5111</v>
      </c>
    </row>
    <row r="54" spans="1:23" ht="26.25" customHeight="1" x14ac:dyDescent="0.2">
      <c r="A54" s="502" t="s">
        <v>269</v>
      </c>
      <c r="B54" s="503"/>
      <c r="C54" s="503"/>
      <c r="D54" s="504"/>
      <c r="E54" s="182" t="s">
        <v>288</v>
      </c>
      <c r="F54" s="178">
        <v>0</v>
      </c>
      <c r="G54" s="487">
        <v>0</v>
      </c>
      <c r="H54" s="488"/>
      <c r="I54" s="178">
        <v>0</v>
      </c>
      <c r="J54" s="178">
        <v>0</v>
      </c>
      <c r="K54" s="178">
        <v>0</v>
      </c>
      <c r="L54" s="178">
        <v>0</v>
      </c>
      <c r="M54" s="178">
        <v>0</v>
      </c>
      <c r="N54" s="184">
        <f t="shared" si="3"/>
        <v>0</v>
      </c>
      <c r="O54" s="192"/>
      <c r="P54" s="175"/>
    </row>
    <row r="55" spans="1:23" ht="25.5" customHeight="1" x14ac:dyDescent="0.2">
      <c r="A55" s="505" t="s">
        <v>270</v>
      </c>
      <c r="B55" s="506"/>
      <c r="C55" s="506"/>
      <c r="D55" s="507"/>
      <c r="E55" s="182" t="s">
        <v>289</v>
      </c>
      <c r="F55" s="178">
        <v>0</v>
      </c>
      <c r="G55" s="487">
        <v>0</v>
      </c>
      <c r="H55" s="488"/>
      <c r="I55" s="178">
        <v>0</v>
      </c>
      <c r="J55" s="178">
        <v>0</v>
      </c>
      <c r="K55" s="178">
        <v>0</v>
      </c>
      <c r="L55" s="178">
        <v>0</v>
      </c>
      <c r="M55" s="178">
        <v>0</v>
      </c>
      <c r="N55" s="184">
        <f>SUM(F55:M55)</f>
        <v>0</v>
      </c>
      <c r="O55" s="185"/>
      <c r="P55" s="175"/>
      <c r="Q55" s="161">
        <v>3</v>
      </c>
      <c r="R55" s="161">
        <v>4</v>
      </c>
      <c r="S55" s="161">
        <v>5</v>
      </c>
      <c r="T55" s="161">
        <v>6</v>
      </c>
      <c r="U55" s="161">
        <v>7</v>
      </c>
      <c r="V55" s="161">
        <v>8</v>
      </c>
      <c r="W55" s="161">
        <v>9</v>
      </c>
    </row>
    <row r="56" spans="1:23" ht="15" customHeight="1" x14ac:dyDescent="0.2">
      <c r="A56" s="508" t="s">
        <v>166</v>
      </c>
      <c r="B56" s="506"/>
      <c r="C56" s="506"/>
      <c r="D56" s="507"/>
      <c r="E56" s="561" t="s">
        <v>290</v>
      </c>
      <c r="F56" s="500">
        <f>Баланс!$G$70</f>
        <v>3</v>
      </c>
      <c r="G56" s="571">
        <f>Баланс!$G$71</f>
        <v>0</v>
      </c>
      <c r="H56" s="572"/>
      <c r="I56" s="582"/>
      <c r="J56" s="500">
        <f>Баланс!$G$73</f>
        <v>0</v>
      </c>
      <c r="K56" s="500">
        <f>Баланс!$G$74</f>
        <v>3475</v>
      </c>
      <c r="L56" s="500">
        <f>Баланс!$G$75</f>
        <v>1633</v>
      </c>
      <c r="M56" s="500">
        <f>Баланс!$G$76</f>
        <v>0</v>
      </c>
      <c r="N56" s="500">
        <f>F56-G56-I56+J56+K56+L56+M56</f>
        <v>5111</v>
      </c>
      <c r="O56" s="588"/>
      <c r="Q56" s="192">
        <f>F53+F54+F55</f>
        <v>3</v>
      </c>
      <c r="R56" s="197">
        <f>ABS(G54-G53+G55)</f>
        <v>0</v>
      </c>
      <c r="S56" s="192">
        <f>ABS(I54-I53+I55)</f>
        <v>0</v>
      </c>
      <c r="T56" s="192">
        <f>J53+J54+J55</f>
        <v>0</v>
      </c>
      <c r="U56" s="192">
        <f>K53+K54+K55</f>
        <v>3475</v>
      </c>
      <c r="V56" s="192">
        <f>L53+L54+L55</f>
        <v>1633</v>
      </c>
      <c r="W56" s="192">
        <f>M53+M54+M55</f>
        <v>0</v>
      </c>
    </row>
    <row r="57" spans="1:23" ht="15" customHeight="1" x14ac:dyDescent="0.2">
      <c r="A57" s="544">
        <f>Баланс!G33</f>
        <v>44926</v>
      </c>
      <c r="B57" s="545"/>
      <c r="C57" s="545"/>
      <c r="D57" s="546"/>
      <c r="E57" s="562"/>
      <c r="F57" s="501"/>
      <c r="G57" s="573"/>
      <c r="H57" s="574"/>
      <c r="I57" s="583"/>
      <c r="J57" s="501"/>
      <c r="K57" s="501"/>
      <c r="L57" s="501"/>
      <c r="M57" s="501"/>
      <c r="N57" s="501"/>
      <c r="O57" s="588"/>
      <c r="Q57" s="161">
        <f>IF(Q56&lt;&gt;F56,1,0)</f>
        <v>0</v>
      </c>
      <c r="R57" s="161">
        <f>IF(R56&lt;&gt;G56,1,0)</f>
        <v>0</v>
      </c>
      <c r="S57" s="161">
        <f>IF(S56&lt;&gt;I56,1,0)</f>
        <v>0</v>
      </c>
      <c r="T57" s="161">
        <f>IF(T56&lt;&gt;J56,1,0)</f>
        <v>0</v>
      </c>
      <c r="U57" s="161">
        <f>IF(U56&lt;&gt;K56,1,0)</f>
        <v>0</v>
      </c>
      <c r="V57" s="161">
        <f>IF(V56&lt;&gt;L56,1,0)</f>
        <v>0</v>
      </c>
      <c r="W57" s="161">
        <f>IF(W56&lt;&gt;M56,1,0)</f>
        <v>0</v>
      </c>
    </row>
    <row r="58" spans="1:23" ht="14.1" customHeight="1" x14ac:dyDescent="0.2">
      <c r="A58" s="189" t="s">
        <v>10</v>
      </c>
      <c r="B58" s="514" t="str">
        <f>CONCATENATE(G6," ","-"," ",I6," ",YEAR(J6)," года")</f>
        <v>январь - декабрь 2023 года</v>
      </c>
      <c r="C58" s="514"/>
      <c r="D58" s="515"/>
      <c r="E58" s="182"/>
      <c r="F58" s="198"/>
      <c r="G58" s="565"/>
      <c r="H58" s="566"/>
      <c r="I58" s="198"/>
      <c r="J58" s="198"/>
      <c r="K58" s="199"/>
      <c r="L58" s="199"/>
      <c r="M58" s="199"/>
      <c r="N58" s="200"/>
    </row>
    <row r="59" spans="1:23" ht="25.5" customHeight="1" x14ac:dyDescent="0.2">
      <c r="A59" s="509" t="s">
        <v>11</v>
      </c>
      <c r="B59" s="510"/>
      <c r="C59" s="510"/>
      <c r="D59" s="511"/>
      <c r="E59" s="190" t="s">
        <v>291</v>
      </c>
      <c r="F59" s="201">
        <f>SUM(F60:F69)</f>
        <v>0</v>
      </c>
      <c r="G59" s="493">
        <f>SUM(G60:H69)</f>
        <v>0</v>
      </c>
      <c r="H59" s="494"/>
      <c r="I59" s="201">
        <f t="shared" ref="I59:N59" si="4">SUM(I60:I69)</f>
        <v>0</v>
      </c>
      <c r="J59" s="201">
        <f t="shared" si="4"/>
        <v>0</v>
      </c>
      <c r="K59" s="201">
        <f t="shared" si="4"/>
        <v>317</v>
      </c>
      <c r="L59" s="201">
        <f t="shared" si="4"/>
        <v>108</v>
      </c>
      <c r="M59" s="201">
        <f t="shared" si="4"/>
        <v>0</v>
      </c>
      <c r="N59" s="201">
        <f t="shared" si="4"/>
        <v>425</v>
      </c>
      <c r="O59" s="202"/>
    </row>
    <row r="60" spans="1:23" ht="12.95" customHeight="1" x14ac:dyDescent="0.2">
      <c r="A60" s="525" t="s">
        <v>52</v>
      </c>
      <c r="B60" s="526"/>
      <c r="C60" s="526"/>
      <c r="D60" s="527"/>
      <c r="E60" s="182"/>
      <c r="F60" s="498">
        <v>0</v>
      </c>
      <c r="G60" s="516">
        <v>0</v>
      </c>
      <c r="H60" s="517"/>
      <c r="I60" s="498">
        <v>0</v>
      </c>
      <c r="J60" s="498">
        <v>0</v>
      </c>
      <c r="K60" s="498">
        <v>0</v>
      </c>
      <c r="L60" s="498">
        <v>108</v>
      </c>
      <c r="M60" s="498">
        <v>0</v>
      </c>
      <c r="N60" s="500">
        <f>SUM(F60:M61)</f>
        <v>108</v>
      </c>
    </row>
    <row r="61" spans="1:23" ht="12.95" customHeight="1" x14ac:dyDescent="0.2">
      <c r="A61" s="535" t="s">
        <v>292</v>
      </c>
      <c r="B61" s="536"/>
      <c r="C61" s="536"/>
      <c r="D61" s="537"/>
      <c r="E61" s="190" t="s">
        <v>293</v>
      </c>
      <c r="F61" s="499"/>
      <c r="G61" s="518"/>
      <c r="H61" s="519"/>
      <c r="I61" s="499"/>
      <c r="J61" s="499"/>
      <c r="K61" s="499"/>
      <c r="L61" s="499"/>
      <c r="M61" s="499"/>
      <c r="N61" s="501"/>
      <c r="O61" s="191"/>
    </row>
    <row r="62" spans="1:23" ht="27" customHeight="1" x14ac:dyDescent="0.2">
      <c r="A62" s="495" t="s">
        <v>271</v>
      </c>
      <c r="B62" s="496"/>
      <c r="C62" s="496"/>
      <c r="D62" s="497"/>
      <c r="E62" s="182" t="s">
        <v>294</v>
      </c>
      <c r="F62" s="203">
        <v>0</v>
      </c>
      <c r="G62" s="487">
        <v>0</v>
      </c>
      <c r="H62" s="488"/>
      <c r="I62" s="203">
        <v>0</v>
      </c>
      <c r="J62" s="203">
        <v>0</v>
      </c>
      <c r="K62" s="203">
        <v>317</v>
      </c>
      <c r="L62" s="203">
        <v>0</v>
      </c>
      <c r="M62" s="203">
        <v>0</v>
      </c>
      <c r="N62" s="188">
        <f t="shared" ref="N62:N69" si="5">SUM(F62:M62)</f>
        <v>317</v>
      </c>
      <c r="O62" s="192"/>
    </row>
    <row r="63" spans="1:23" ht="37.5" customHeight="1" x14ac:dyDescent="0.2">
      <c r="A63" s="495" t="s">
        <v>272</v>
      </c>
      <c r="B63" s="496"/>
      <c r="C63" s="496"/>
      <c r="D63" s="497"/>
      <c r="E63" s="182" t="s">
        <v>295</v>
      </c>
      <c r="F63" s="178">
        <v>0</v>
      </c>
      <c r="G63" s="487">
        <v>0</v>
      </c>
      <c r="H63" s="488"/>
      <c r="I63" s="178">
        <v>0</v>
      </c>
      <c r="J63" s="178">
        <v>0</v>
      </c>
      <c r="K63" s="178">
        <v>0</v>
      </c>
      <c r="L63" s="178">
        <v>0</v>
      </c>
      <c r="M63" s="178">
        <v>0</v>
      </c>
      <c r="N63" s="188">
        <f t="shared" si="5"/>
        <v>0</v>
      </c>
      <c r="O63" s="192"/>
    </row>
    <row r="64" spans="1:23" ht="12.95" customHeight="1" x14ac:dyDescent="0.2">
      <c r="A64" s="495" t="s">
        <v>12</v>
      </c>
      <c r="B64" s="496"/>
      <c r="C64" s="496"/>
      <c r="D64" s="497"/>
      <c r="E64" s="182" t="s">
        <v>296</v>
      </c>
      <c r="F64" s="178">
        <v>0</v>
      </c>
      <c r="G64" s="487">
        <v>0</v>
      </c>
      <c r="H64" s="488"/>
      <c r="I64" s="178">
        <v>0</v>
      </c>
      <c r="J64" s="178">
        <v>0</v>
      </c>
      <c r="K64" s="178">
        <v>0</v>
      </c>
      <c r="L64" s="178">
        <v>0</v>
      </c>
      <c r="M64" s="178">
        <v>0</v>
      </c>
      <c r="N64" s="188">
        <f t="shared" si="5"/>
        <v>0</v>
      </c>
      <c r="O64" s="585"/>
    </row>
    <row r="65" spans="1:16" ht="25.5" customHeight="1" x14ac:dyDescent="0.2">
      <c r="A65" s="495" t="s">
        <v>273</v>
      </c>
      <c r="B65" s="496"/>
      <c r="C65" s="496"/>
      <c r="D65" s="497"/>
      <c r="E65" s="182" t="s">
        <v>297</v>
      </c>
      <c r="F65" s="178">
        <v>0</v>
      </c>
      <c r="G65" s="487">
        <v>0</v>
      </c>
      <c r="H65" s="488"/>
      <c r="I65" s="178">
        <v>0</v>
      </c>
      <c r="J65" s="178">
        <v>0</v>
      </c>
      <c r="K65" s="178">
        <v>0</v>
      </c>
      <c r="L65" s="178">
        <v>0</v>
      </c>
      <c r="M65" s="178">
        <v>0</v>
      </c>
      <c r="N65" s="188">
        <f t="shared" si="5"/>
        <v>0</v>
      </c>
      <c r="O65" s="587"/>
    </row>
    <row r="66" spans="1:16" ht="38.25" customHeight="1" x14ac:dyDescent="0.2">
      <c r="A66" s="495" t="s">
        <v>274</v>
      </c>
      <c r="B66" s="496"/>
      <c r="C66" s="496"/>
      <c r="D66" s="497"/>
      <c r="E66" s="182" t="s">
        <v>298</v>
      </c>
      <c r="F66" s="178">
        <v>0</v>
      </c>
      <c r="G66" s="487">
        <v>0</v>
      </c>
      <c r="H66" s="488"/>
      <c r="I66" s="178">
        <v>0</v>
      </c>
      <c r="J66" s="178">
        <v>0</v>
      </c>
      <c r="K66" s="178">
        <v>0</v>
      </c>
      <c r="L66" s="178">
        <v>0</v>
      </c>
      <c r="M66" s="178">
        <v>0</v>
      </c>
      <c r="N66" s="188">
        <f t="shared" si="5"/>
        <v>0</v>
      </c>
      <c r="O66" s="587"/>
    </row>
    <row r="67" spans="1:16" ht="12.95" customHeight="1" x14ac:dyDescent="0.2">
      <c r="A67" s="495" t="s">
        <v>275</v>
      </c>
      <c r="B67" s="496"/>
      <c r="C67" s="496"/>
      <c r="D67" s="497"/>
      <c r="E67" s="182" t="s">
        <v>299</v>
      </c>
      <c r="F67" s="178">
        <v>0</v>
      </c>
      <c r="G67" s="487">
        <v>0</v>
      </c>
      <c r="H67" s="488"/>
      <c r="I67" s="178">
        <v>0</v>
      </c>
      <c r="J67" s="178">
        <v>0</v>
      </c>
      <c r="K67" s="178">
        <v>0</v>
      </c>
      <c r="L67" s="178">
        <v>0</v>
      </c>
      <c r="M67" s="178">
        <v>0</v>
      </c>
      <c r="N67" s="188">
        <f t="shared" si="5"/>
        <v>0</v>
      </c>
      <c r="O67" s="587"/>
    </row>
    <row r="68" spans="1:16" ht="12.95" customHeight="1" x14ac:dyDescent="0.2">
      <c r="A68" s="495"/>
      <c r="B68" s="496"/>
      <c r="C68" s="496"/>
      <c r="D68" s="497"/>
      <c r="E68" s="182" t="s">
        <v>300</v>
      </c>
      <c r="F68" s="178">
        <v>0</v>
      </c>
      <c r="G68" s="487">
        <v>0</v>
      </c>
      <c r="H68" s="488"/>
      <c r="I68" s="178">
        <v>0</v>
      </c>
      <c r="J68" s="178">
        <v>0</v>
      </c>
      <c r="K68" s="178">
        <v>0</v>
      </c>
      <c r="L68" s="178">
        <v>0</v>
      </c>
      <c r="M68" s="178">
        <v>0</v>
      </c>
      <c r="N68" s="188">
        <f t="shared" si="5"/>
        <v>0</v>
      </c>
      <c r="O68" s="587"/>
    </row>
    <row r="69" spans="1:16" ht="12.95" customHeight="1" x14ac:dyDescent="0.2">
      <c r="A69" s="495"/>
      <c r="B69" s="496"/>
      <c r="C69" s="496"/>
      <c r="D69" s="497"/>
      <c r="E69" s="182" t="s">
        <v>301</v>
      </c>
      <c r="F69" s="178">
        <v>0</v>
      </c>
      <c r="G69" s="487">
        <v>0</v>
      </c>
      <c r="H69" s="488"/>
      <c r="I69" s="178">
        <v>0</v>
      </c>
      <c r="J69" s="178">
        <v>0</v>
      </c>
      <c r="K69" s="178">
        <v>0</v>
      </c>
      <c r="L69" s="178">
        <v>0</v>
      </c>
      <c r="M69" s="178">
        <v>0</v>
      </c>
      <c r="N69" s="188">
        <f t="shared" si="5"/>
        <v>0</v>
      </c>
      <c r="O69" s="587"/>
    </row>
    <row r="70" spans="1:16" ht="26.25" customHeight="1" x14ac:dyDescent="0.2">
      <c r="A70" s="502" t="s">
        <v>278</v>
      </c>
      <c r="B70" s="503"/>
      <c r="C70" s="503"/>
      <c r="D70" s="504"/>
      <c r="E70" s="182" t="s">
        <v>302</v>
      </c>
      <c r="F70" s="184">
        <f>SUM(F71:F80)</f>
        <v>0</v>
      </c>
      <c r="G70" s="542">
        <f>SUM(G71:H80)</f>
        <v>0</v>
      </c>
      <c r="H70" s="543"/>
      <c r="I70" s="184">
        <f t="shared" ref="I70:N70" si="6">SUM(I71:I80)</f>
        <v>0</v>
      </c>
      <c r="J70" s="184">
        <f t="shared" si="6"/>
        <v>0</v>
      </c>
      <c r="K70" s="184">
        <f t="shared" si="6"/>
        <v>0</v>
      </c>
      <c r="L70" s="184">
        <f t="shared" si="6"/>
        <v>0</v>
      </c>
      <c r="M70" s="184">
        <f t="shared" si="6"/>
        <v>0</v>
      </c>
      <c r="N70" s="184">
        <f t="shared" si="6"/>
        <v>0</v>
      </c>
    </row>
    <row r="71" spans="1:16" ht="12.95" customHeight="1" x14ac:dyDescent="0.2">
      <c r="A71" s="525" t="s">
        <v>52</v>
      </c>
      <c r="B71" s="526"/>
      <c r="C71" s="526"/>
      <c r="D71" s="527"/>
      <c r="E71" s="182"/>
      <c r="F71" s="498">
        <v>0</v>
      </c>
      <c r="G71" s="516">
        <v>0</v>
      </c>
      <c r="H71" s="517"/>
      <c r="I71" s="498">
        <v>0</v>
      </c>
      <c r="J71" s="498">
        <v>0</v>
      </c>
      <c r="K71" s="498">
        <v>0</v>
      </c>
      <c r="L71" s="498">
        <v>0</v>
      </c>
      <c r="M71" s="498">
        <v>0</v>
      </c>
      <c r="N71" s="500">
        <f>SUM(F71:M72)</f>
        <v>0</v>
      </c>
      <c r="O71" s="585"/>
    </row>
    <row r="72" spans="1:16" ht="12.95" customHeight="1" x14ac:dyDescent="0.2">
      <c r="A72" s="535" t="s">
        <v>279</v>
      </c>
      <c r="B72" s="536"/>
      <c r="C72" s="536"/>
      <c r="D72" s="537"/>
      <c r="E72" s="190" t="s">
        <v>303</v>
      </c>
      <c r="F72" s="499"/>
      <c r="G72" s="518"/>
      <c r="H72" s="519"/>
      <c r="I72" s="499"/>
      <c r="J72" s="499"/>
      <c r="K72" s="499"/>
      <c r="L72" s="499"/>
      <c r="M72" s="499"/>
      <c r="N72" s="501"/>
      <c r="O72" s="586"/>
    </row>
    <row r="73" spans="1:16" ht="27" customHeight="1" x14ac:dyDescent="0.2">
      <c r="A73" s="495" t="s">
        <v>271</v>
      </c>
      <c r="B73" s="496"/>
      <c r="C73" s="496"/>
      <c r="D73" s="497"/>
      <c r="E73" s="182" t="s">
        <v>304</v>
      </c>
      <c r="F73" s="203">
        <v>0</v>
      </c>
      <c r="G73" s="487">
        <v>0</v>
      </c>
      <c r="H73" s="488"/>
      <c r="I73" s="203">
        <v>0</v>
      </c>
      <c r="J73" s="203">
        <v>0</v>
      </c>
      <c r="K73" s="203">
        <v>0</v>
      </c>
      <c r="L73" s="203">
        <v>0</v>
      </c>
      <c r="M73" s="203">
        <v>0</v>
      </c>
      <c r="N73" s="188">
        <f t="shared" ref="N73:N85" si="7">SUM(F73:M73)</f>
        <v>0</v>
      </c>
      <c r="O73" s="586"/>
    </row>
    <row r="74" spans="1:16" ht="38.25" customHeight="1" x14ac:dyDescent="0.2">
      <c r="A74" s="495" t="s">
        <v>280</v>
      </c>
      <c r="B74" s="496"/>
      <c r="C74" s="496"/>
      <c r="D74" s="497"/>
      <c r="E74" s="182" t="s">
        <v>305</v>
      </c>
      <c r="F74" s="178">
        <v>0</v>
      </c>
      <c r="G74" s="487">
        <v>0</v>
      </c>
      <c r="H74" s="488"/>
      <c r="I74" s="178">
        <v>0</v>
      </c>
      <c r="J74" s="178">
        <v>0</v>
      </c>
      <c r="K74" s="178">
        <v>0</v>
      </c>
      <c r="L74" s="178">
        <v>0</v>
      </c>
      <c r="M74" s="178">
        <v>0</v>
      </c>
      <c r="N74" s="188">
        <f t="shared" si="7"/>
        <v>0</v>
      </c>
      <c r="O74" s="586"/>
    </row>
    <row r="75" spans="1:16" ht="27" customHeight="1" x14ac:dyDescent="0.2">
      <c r="A75" s="495" t="s">
        <v>281</v>
      </c>
      <c r="B75" s="496"/>
      <c r="C75" s="496"/>
      <c r="D75" s="497"/>
      <c r="E75" s="182" t="s">
        <v>306</v>
      </c>
      <c r="F75" s="178">
        <v>0</v>
      </c>
      <c r="G75" s="487">
        <v>0</v>
      </c>
      <c r="H75" s="488"/>
      <c r="I75" s="178">
        <v>0</v>
      </c>
      <c r="J75" s="178">
        <v>0</v>
      </c>
      <c r="K75" s="178">
        <v>0</v>
      </c>
      <c r="L75" s="178">
        <v>0</v>
      </c>
      <c r="M75" s="178">
        <v>0</v>
      </c>
      <c r="N75" s="188">
        <f t="shared" si="7"/>
        <v>0</v>
      </c>
      <c r="O75" s="586"/>
    </row>
    <row r="76" spans="1:16" ht="25.5" customHeight="1" x14ac:dyDescent="0.2">
      <c r="A76" s="495" t="s">
        <v>282</v>
      </c>
      <c r="B76" s="496"/>
      <c r="C76" s="496"/>
      <c r="D76" s="497"/>
      <c r="E76" s="182" t="s">
        <v>307</v>
      </c>
      <c r="F76" s="178">
        <v>0</v>
      </c>
      <c r="G76" s="487">
        <v>0</v>
      </c>
      <c r="H76" s="488"/>
      <c r="I76" s="178">
        <v>0</v>
      </c>
      <c r="J76" s="178">
        <v>0</v>
      </c>
      <c r="K76" s="178">
        <v>0</v>
      </c>
      <c r="L76" s="178">
        <v>0</v>
      </c>
      <c r="M76" s="178">
        <v>0</v>
      </c>
      <c r="N76" s="188">
        <f t="shared" si="7"/>
        <v>0</v>
      </c>
      <c r="O76" s="585"/>
    </row>
    <row r="77" spans="1:16" ht="36.75" customHeight="1" x14ac:dyDescent="0.2">
      <c r="A77" s="495" t="s">
        <v>283</v>
      </c>
      <c r="B77" s="496"/>
      <c r="C77" s="496"/>
      <c r="D77" s="497"/>
      <c r="E77" s="182" t="s">
        <v>308</v>
      </c>
      <c r="F77" s="178">
        <v>0</v>
      </c>
      <c r="G77" s="487">
        <v>0</v>
      </c>
      <c r="H77" s="488"/>
      <c r="I77" s="178">
        <v>0</v>
      </c>
      <c r="J77" s="178">
        <v>0</v>
      </c>
      <c r="K77" s="178">
        <v>0</v>
      </c>
      <c r="L77" s="178">
        <v>0</v>
      </c>
      <c r="M77" s="178">
        <v>0</v>
      </c>
      <c r="N77" s="188">
        <f t="shared" si="7"/>
        <v>0</v>
      </c>
      <c r="O77" s="586"/>
    </row>
    <row r="78" spans="1:16" ht="12.95" customHeight="1" x14ac:dyDescent="0.2">
      <c r="A78" s="495" t="s">
        <v>275</v>
      </c>
      <c r="B78" s="496"/>
      <c r="C78" s="496"/>
      <c r="D78" s="497"/>
      <c r="E78" s="182" t="s">
        <v>309</v>
      </c>
      <c r="F78" s="178">
        <v>0</v>
      </c>
      <c r="G78" s="487">
        <v>0</v>
      </c>
      <c r="H78" s="488"/>
      <c r="I78" s="178">
        <v>0</v>
      </c>
      <c r="J78" s="178">
        <v>0</v>
      </c>
      <c r="K78" s="178">
        <v>0</v>
      </c>
      <c r="L78" s="178">
        <v>0</v>
      </c>
      <c r="M78" s="178">
        <v>0</v>
      </c>
      <c r="N78" s="188">
        <f t="shared" si="7"/>
        <v>0</v>
      </c>
      <c r="O78" s="586"/>
      <c r="P78" s="175"/>
    </row>
    <row r="79" spans="1:16" ht="12.95" customHeight="1" x14ac:dyDescent="0.2">
      <c r="A79" s="495"/>
      <c r="B79" s="496"/>
      <c r="C79" s="496"/>
      <c r="D79" s="497"/>
      <c r="E79" s="182" t="s">
        <v>310</v>
      </c>
      <c r="F79" s="178">
        <v>0</v>
      </c>
      <c r="G79" s="487">
        <v>0</v>
      </c>
      <c r="H79" s="488"/>
      <c r="I79" s="178">
        <v>0</v>
      </c>
      <c r="J79" s="178">
        <v>0</v>
      </c>
      <c r="K79" s="178">
        <v>0</v>
      </c>
      <c r="L79" s="178">
        <v>0</v>
      </c>
      <c r="M79" s="178">
        <v>0</v>
      </c>
      <c r="N79" s="188">
        <f t="shared" si="7"/>
        <v>0</v>
      </c>
      <c r="O79" s="204"/>
      <c r="P79" s="175"/>
    </row>
    <row r="80" spans="1:16" ht="12.95" customHeight="1" x14ac:dyDescent="0.2">
      <c r="A80" s="495"/>
      <c r="B80" s="496"/>
      <c r="C80" s="496"/>
      <c r="D80" s="497"/>
      <c r="E80" s="205" t="s">
        <v>311</v>
      </c>
      <c r="F80" s="178">
        <v>0</v>
      </c>
      <c r="G80" s="487">
        <v>0</v>
      </c>
      <c r="H80" s="488"/>
      <c r="I80" s="178">
        <v>0</v>
      </c>
      <c r="J80" s="178">
        <v>0</v>
      </c>
      <c r="K80" s="178">
        <v>0</v>
      </c>
      <c r="L80" s="178">
        <v>0</v>
      </c>
      <c r="M80" s="178">
        <v>0</v>
      </c>
      <c r="N80" s="188">
        <f t="shared" si="7"/>
        <v>0</v>
      </c>
      <c r="O80" s="204"/>
      <c r="P80" s="175"/>
    </row>
    <row r="81" spans="1:27" ht="69" customHeight="1" x14ac:dyDescent="0.2">
      <c r="A81" s="520" t="s">
        <v>102</v>
      </c>
      <c r="B81" s="534"/>
      <c r="C81" s="534"/>
      <c r="D81" s="521"/>
      <c r="E81" s="168" t="s">
        <v>51</v>
      </c>
      <c r="F81" s="168" t="s">
        <v>8</v>
      </c>
      <c r="G81" s="520" t="s">
        <v>4</v>
      </c>
      <c r="H81" s="521"/>
      <c r="I81" s="168" t="s">
        <v>5</v>
      </c>
      <c r="J81" s="168" t="s">
        <v>9</v>
      </c>
      <c r="K81" s="168" t="s">
        <v>6</v>
      </c>
      <c r="L81" s="168" t="s">
        <v>7</v>
      </c>
      <c r="M81" s="169" t="s">
        <v>71</v>
      </c>
      <c r="N81" s="170" t="s">
        <v>268</v>
      </c>
      <c r="O81" s="185"/>
      <c r="P81" s="175"/>
      <c r="Q81" s="175"/>
      <c r="R81" s="175"/>
    </row>
    <row r="82" spans="1:27" s="176" customFormat="1" ht="11.25" customHeight="1" x14ac:dyDescent="0.2">
      <c r="A82" s="491">
        <v>1</v>
      </c>
      <c r="B82" s="522"/>
      <c r="C82" s="522"/>
      <c r="D82" s="492"/>
      <c r="E82" s="172">
        <v>2</v>
      </c>
      <c r="F82" s="173">
        <v>3</v>
      </c>
      <c r="G82" s="491">
        <v>4</v>
      </c>
      <c r="H82" s="492"/>
      <c r="I82" s="173">
        <v>5</v>
      </c>
      <c r="J82" s="173">
        <v>6</v>
      </c>
      <c r="K82" s="174">
        <v>7</v>
      </c>
      <c r="L82" s="174" t="s">
        <v>144</v>
      </c>
      <c r="M82" s="174">
        <v>9</v>
      </c>
      <c r="N82" s="174">
        <v>10</v>
      </c>
      <c r="O82" s="206"/>
      <c r="Q82" s="175"/>
      <c r="R82" s="175"/>
    </row>
    <row r="83" spans="1:27" ht="12.95" customHeight="1" x14ac:dyDescent="0.2">
      <c r="A83" s="502" t="s">
        <v>284</v>
      </c>
      <c r="B83" s="503"/>
      <c r="C83" s="503"/>
      <c r="D83" s="504"/>
      <c r="E83" s="182" t="s">
        <v>312</v>
      </c>
      <c r="F83" s="178">
        <v>0</v>
      </c>
      <c r="G83" s="487">
        <v>0</v>
      </c>
      <c r="H83" s="488"/>
      <c r="I83" s="178">
        <v>0</v>
      </c>
      <c r="J83" s="178">
        <v>0</v>
      </c>
      <c r="K83" s="178">
        <v>0</v>
      </c>
      <c r="L83" s="178">
        <v>0</v>
      </c>
      <c r="M83" s="178">
        <v>0</v>
      </c>
      <c r="N83" s="188">
        <f t="shared" si="7"/>
        <v>0</v>
      </c>
      <c r="O83" s="584"/>
      <c r="Q83" s="175"/>
      <c r="R83" s="175"/>
    </row>
    <row r="84" spans="1:27" ht="12.95" customHeight="1" x14ac:dyDescent="0.2">
      <c r="A84" s="502" t="s">
        <v>285</v>
      </c>
      <c r="B84" s="503"/>
      <c r="C84" s="503"/>
      <c r="D84" s="504"/>
      <c r="E84" s="182" t="s">
        <v>313</v>
      </c>
      <c r="F84" s="178">
        <v>0</v>
      </c>
      <c r="G84" s="487">
        <v>0</v>
      </c>
      <c r="H84" s="488"/>
      <c r="I84" s="178">
        <v>0</v>
      </c>
      <c r="J84" s="178">
        <v>0</v>
      </c>
      <c r="K84" s="178">
        <v>0</v>
      </c>
      <c r="L84" s="178">
        <v>0</v>
      </c>
      <c r="M84" s="178">
        <v>0</v>
      </c>
      <c r="N84" s="188">
        <f t="shared" si="7"/>
        <v>0</v>
      </c>
      <c r="O84" s="584"/>
      <c r="Q84" s="161">
        <v>3</v>
      </c>
      <c r="R84" s="161">
        <v>4</v>
      </c>
      <c r="S84" s="161">
        <v>5</v>
      </c>
      <c r="T84" s="161">
        <v>6</v>
      </c>
      <c r="U84" s="161">
        <v>7</v>
      </c>
      <c r="V84" s="161">
        <v>8</v>
      </c>
      <c r="W84" s="161">
        <v>9</v>
      </c>
    </row>
    <row r="85" spans="1:27" ht="12.95" customHeight="1" x14ac:dyDescent="0.2">
      <c r="A85" s="502" t="s">
        <v>286</v>
      </c>
      <c r="B85" s="503"/>
      <c r="C85" s="503"/>
      <c r="D85" s="504"/>
      <c r="E85" s="182" t="s">
        <v>314</v>
      </c>
      <c r="F85" s="178">
        <v>0</v>
      </c>
      <c r="G85" s="487">
        <v>0</v>
      </c>
      <c r="H85" s="488"/>
      <c r="I85" s="178">
        <v>0</v>
      </c>
      <c r="J85" s="178">
        <v>0</v>
      </c>
      <c r="K85" s="178">
        <v>0</v>
      </c>
      <c r="L85" s="178">
        <v>0</v>
      </c>
      <c r="M85" s="178">
        <v>0</v>
      </c>
      <c r="N85" s="188">
        <f t="shared" si="7"/>
        <v>0</v>
      </c>
      <c r="O85" s="584"/>
      <c r="Q85" s="192">
        <f>F56+F59+F70+F83+F84+F85</f>
        <v>3</v>
      </c>
      <c r="R85" s="197">
        <f>ABS(G59+G70+G83+G84+G85-G56)</f>
        <v>0</v>
      </c>
      <c r="S85" s="192">
        <f>ABS(I59+I70+I83+I84+I85-I56)</f>
        <v>0</v>
      </c>
      <c r="T85" s="192">
        <f>J56+J59+J70+J83+J84+J85</f>
        <v>0</v>
      </c>
      <c r="U85" s="192">
        <f>K56+K59+K70+K83+K84+K85</f>
        <v>3792</v>
      </c>
      <c r="V85" s="192">
        <f>L56+L59+L70+L83+L84+L85</f>
        <v>1741</v>
      </c>
      <c r="W85" s="192">
        <f>M56+M59+M70+M83+M84+M85</f>
        <v>0</v>
      </c>
    </row>
    <row r="86" spans="1:27" ht="12.95" customHeight="1" x14ac:dyDescent="0.2">
      <c r="A86" s="502" t="s">
        <v>13</v>
      </c>
      <c r="B86" s="503"/>
      <c r="C86" s="523">
        <f>Баланс!K5</f>
        <v>45291</v>
      </c>
      <c r="D86" s="524"/>
      <c r="E86" s="177" t="s">
        <v>315</v>
      </c>
      <c r="F86" s="184">
        <f>Баланс!$F$70</f>
        <v>3</v>
      </c>
      <c r="G86" s="542">
        <f>-Баланс!$F$71</f>
        <v>0</v>
      </c>
      <c r="H86" s="543"/>
      <c r="I86" s="184">
        <f>-Баланс!$F$72</f>
        <v>0</v>
      </c>
      <c r="J86" s="184">
        <f>Баланс!$F$73</f>
        <v>0</v>
      </c>
      <c r="K86" s="184">
        <f>Баланс!$F$74</f>
        <v>3792</v>
      </c>
      <c r="L86" s="184">
        <f>Баланс!$F$75</f>
        <v>1741</v>
      </c>
      <c r="M86" s="184">
        <f>Баланс!$F$76</f>
        <v>0</v>
      </c>
      <c r="N86" s="184">
        <f>F86+G86+I86+J86+K86+L86+M86</f>
        <v>5536</v>
      </c>
      <c r="O86" s="206"/>
      <c r="Q86" s="161">
        <f>IF(Q85&lt;&gt;F86,1,0)</f>
        <v>0</v>
      </c>
      <c r="R86" s="161">
        <f>IF(R85&lt;&gt;G86,1,0)</f>
        <v>0</v>
      </c>
      <c r="S86" s="161">
        <f>IF(S85&lt;&gt;I86,1,0)</f>
        <v>0</v>
      </c>
      <c r="T86" s="161">
        <f>IF(T85&lt;&gt;J86,1,0)</f>
        <v>0</v>
      </c>
      <c r="U86" s="161">
        <f>IF(U85&lt;&gt;K86,1,0)</f>
        <v>0</v>
      </c>
      <c r="V86" s="161">
        <f>IF(V85&lt;&gt;L86,1,0)</f>
        <v>0</v>
      </c>
      <c r="W86" s="161">
        <f>IF(W85&lt;&gt;M86,1,0)</f>
        <v>0</v>
      </c>
    </row>
    <row r="87" spans="1:27" ht="51" customHeight="1" x14ac:dyDescent="0.2">
      <c r="A87" s="207"/>
      <c r="B87" s="207"/>
      <c r="C87" s="207"/>
      <c r="D87" s="207"/>
      <c r="E87" s="208"/>
      <c r="F87" s="209"/>
      <c r="G87" s="209"/>
      <c r="H87" s="209"/>
      <c r="I87" s="209"/>
      <c r="J87" s="209"/>
      <c r="K87" s="160"/>
      <c r="L87" s="160"/>
      <c r="M87" s="160"/>
      <c r="N87" s="160"/>
      <c r="O87" s="210"/>
    </row>
    <row r="88" spans="1:27" s="213" customFormat="1" ht="9.9499999999999993" customHeight="1" x14ac:dyDescent="0.2">
      <c r="A88" s="533" t="s">
        <v>73</v>
      </c>
      <c r="B88" s="533"/>
      <c r="C88" s="533"/>
      <c r="D88" s="531"/>
      <c r="E88" s="531"/>
      <c r="F88" s="211"/>
      <c r="G88" s="211"/>
      <c r="H88" s="211"/>
      <c r="I88" s="211"/>
      <c r="J88" s="211"/>
      <c r="K88" s="211"/>
      <c r="L88" s="564" t="str">
        <f>Баланс!F107</f>
        <v>В.П.Сухоцкий</v>
      </c>
      <c r="M88" s="564"/>
      <c r="N88" s="564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</row>
    <row r="89" spans="1:27" s="213" customFormat="1" ht="9.9499999999999993" customHeight="1" x14ac:dyDescent="0.2">
      <c r="A89" s="211"/>
      <c r="B89" s="211"/>
      <c r="C89" s="211"/>
      <c r="D89" s="532" t="s">
        <v>72</v>
      </c>
      <c r="E89" s="532"/>
      <c r="F89" s="211"/>
      <c r="G89" s="211"/>
      <c r="H89" s="211"/>
      <c r="I89" s="211"/>
      <c r="J89" s="211"/>
      <c r="K89" s="211"/>
      <c r="L89" s="563" t="s">
        <v>246</v>
      </c>
      <c r="M89" s="563"/>
      <c r="N89" s="563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</row>
    <row r="90" spans="1:27" s="213" customFormat="1" ht="9.9499999999999993" customHeight="1" x14ac:dyDescent="0.2">
      <c r="A90" s="533" t="s">
        <v>74</v>
      </c>
      <c r="B90" s="533"/>
      <c r="C90" s="533"/>
      <c r="D90" s="531"/>
      <c r="E90" s="531"/>
      <c r="F90" s="211"/>
      <c r="G90" s="211"/>
      <c r="H90" s="211"/>
      <c r="I90" s="211"/>
      <c r="J90" s="211"/>
      <c r="K90" s="211"/>
      <c r="L90" s="564" t="str">
        <f>Баланс!F110</f>
        <v>Т.В.Кухто</v>
      </c>
      <c r="M90" s="564"/>
      <c r="N90" s="564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</row>
    <row r="91" spans="1:27" s="213" customFormat="1" ht="9.9499999999999993" customHeight="1" x14ac:dyDescent="0.2">
      <c r="A91" s="211"/>
      <c r="B91" s="211"/>
      <c r="C91" s="211"/>
      <c r="D91" s="532" t="s">
        <v>72</v>
      </c>
      <c r="E91" s="532"/>
      <c r="F91" s="211"/>
      <c r="G91" s="211"/>
      <c r="H91" s="211"/>
      <c r="I91" s="211"/>
      <c r="J91" s="211"/>
      <c r="K91" s="211"/>
      <c r="L91" s="563" t="s">
        <v>246</v>
      </c>
      <c r="M91" s="563"/>
      <c r="N91" s="563"/>
      <c r="O91" s="212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</row>
    <row r="92" spans="1:27" s="213" customFormat="1" ht="11.25" customHeight="1" x14ac:dyDescent="0.2">
      <c r="A92" s="530" t="str">
        <f>IF(Баланс!A113="","",Баланс!A113)</f>
        <v>21 февраля 2024 г.</v>
      </c>
      <c r="B92" s="530"/>
      <c r="C92" s="530"/>
      <c r="D92" s="530"/>
      <c r="E92" s="214"/>
      <c r="F92" s="215"/>
      <c r="G92" s="215"/>
      <c r="H92" s="215"/>
      <c r="I92" s="211"/>
      <c r="J92" s="211"/>
      <c r="K92" s="211"/>
      <c r="L92" s="211"/>
      <c r="M92" s="211"/>
      <c r="N92" s="211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</row>
    <row r="93" spans="1:27" ht="3" customHeight="1" x14ac:dyDescent="0.2">
      <c r="A93" s="220"/>
      <c r="B93" s="220"/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</row>
  </sheetData>
  <sheetProtection formatCells="0" formatColumns="0" formatRows="0" insertColumns="0" insertRows="0" insertHyperlinks="0" deleteColumns="0" deleteRows="0" sort="0" autoFilter="0" pivotTables="0"/>
  <mergeCells count="235">
    <mergeCell ref="O83:O85"/>
    <mergeCell ref="O71:O75"/>
    <mergeCell ref="O76:O78"/>
    <mergeCell ref="O37:O42"/>
    <mergeCell ref="O64:O69"/>
    <mergeCell ref="O56:O57"/>
    <mergeCell ref="O46:O51"/>
    <mergeCell ref="N56:N57"/>
    <mergeCell ref="N71:N72"/>
    <mergeCell ref="O19:O20"/>
    <mergeCell ref="E10:N10"/>
    <mergeCell ref="E11:N11"/>
    <mergeCell ref="G18:H18"/>
    <mergeCell ref="O10:O15"/>
    <mergeCell ref="G19:H19"/>
    <mergeCell ref="O30:O35"/>
    <mergeCell ref="O17:O18"/>
    <mergeCell ref="J71:J72"/>
    <mergeCell ref="K71:K72"/>
    <mergeCell ref="I56:I57"/>
    <mergeCell ref="I60:I61"/>
    <mergeCell ref="G71:H72"/>
    <mergeCell ref="F22:F23"/>
    <mergeCell ref="E24:E25"/>
    <mergeCell ref="F24:F25"/>
    <mergeCell ref="F26:F27"/>
    <mergeCell ref="M22:M23"/>
    <mergeCell ref="J60:J61"/>
    <mergeCell ref="J24:J25"/>
    <mergeCell ref="L22:L23"/>
    <mergeCell ref="K24:K25"/>
    <mergeCell ref="K26:K27"/>
    <mergeCell ref="K22:K23"/>
    <mergeCell ref="N22:N23"/>
    <mergeCell ref="N24:N25"/>
    <mergeCell ref="M60:M61"/>
    <mergeCell ref="N60:N61"/>
    <mergeCell ref="M56:M57"/>
    <mergeCell ref="J26:J27"/>
    <mergeCell ref="J56:J57"/>
    <mergeCell ref="K56:K57"/>
    <mergeCell ref="L60:L61"/>
    <mergeCell ref="K60:K61"/>
    <mergeCell ref="M37:M38"/>
    <mergeCell ref="N37:N38"/>
    <mergeCell ref="L26:L27"/>
    <mergeCell ref="L24:L25"/>
    <mergeCell ref="N26:N27"/>
    <mergeCell ref="M24:M25"/>
    <mergeCell ref="G24:H25"/>
    <mergeCell ref="M26:M27"/>
    <mergeCell ref="A57:D57"/>
    <mergeCell ref="G56:H57"/>
    <mergeCell ref="E56:E57"/>
    <mergeCell ref="F56:F57"/>
    <mergeCell ref="L37:L38"/>
    <mergeCell ref="K37:K38"/>
    <mergeCell ref="I37:I38"/>
    <mergeCell ref="J37:J38"/>
    <mergeCell ref="G41:H41"/>
    <mergeCell ref="G37:H38"/>
    <mergeCell ref="G39:H39"/>
    <mergeCell ref="G40:H40"/>
    <mergeCell ref="G42:H42"/>
    <mergeCell ref="G28:H28"/>
    <mergeCell ref="A48:D48"/>
    <mergeCell ref="A49:D49"/>
    <mergeCell ref="A42:D42"/>
    <mergeCell ref="A45:D45"/>
    <mergeCell ref="A38:D38"/>
    <mergeCell ref="A39:D39"/>
    <mergeCell ref="A41:D41"/>
    <mergeCell ref="A43:D43"/>
    <mergeCell ref="L91:N91"/>
    <mergeCell ref="L90:N90"/>
    <mergeCell ref="G83:H83"/>
    <mergeCell ref="G67:H67"/>
    <mergeCell ref="G58:H58"/>
    <mergeCell ref="M71:M72"/>
    <mergeCell ref="G82:H82"/>
    <mergeCell ref="G76:H76"/>
    <mergeCell ref="G79:H79"/>
    <mergeCell ref="G80:H80"/>
    <mergeCell ref="I71:I72"/>
    <mergeCell ref="G81:H81"/>
    <mergeCell ref="G84:H84"/>
    <mergeCell ref="G78:H78"/>
    <mergeCell ref="G75:H75"/>
    <mergeCell ref="G77:H77"/>
    <mergeCell ref="L88:N88"/>
    <mergeCell ref="L89:N89"/>
    <mergeCell ref="G85:H85"/>
    <mergeCell ref="G86:H86"/>
    <mergeCell ref="G69:H69"/>
    <mergeCell ref="G70:H70"/>
    <mergeCell ref="G73:H73"/>
    <mergeCell ref="G74:H74"/>
    <mergeCell ref="A73:D73"/>
    <mergeCell ref="A71:D71"/>
    <mergeCell ref="A69:D69"/>
    <mergeCell ref="A70:D70"/>
    <mergeCell ref="A74:D74"/>
    <mergeCell ref="L71:L72"/>
    <mergeCell ref="F71:F72"/>
    <mergeCell ref="A72:D72"/>
    <mergeCell ref="A77:D77"/>
    <mergeCell ref="A78:D78"/>
    <mergeCell ref="A76:D76"/>
    <mergeCell ref="A75:D75"/>
    <mergeCell ref="D88:E88"/>
    <mergeCell ref="I22:I23"/>
    <mergeCell ref="J22:J23"/>
    <mergeCell ref="G22:H23"/>
    <mergeCell ref="E22:E23"/>
    <mergeCell ref="A26:D26"/>
    <mergeCell ref="A27:D27"/>
    <mergeCell ref="A28:D28"/>
    <mergeCell ref="A66:D66"/>
    <mergeCell ref="A29:D29"/>
    <mergeCell ref="A34:D34"/>
    <mergeCell ref="A32:D32"/>
    <mergeCell ref="A35:D35"/>
    <mergeCell ref="A64:D64"/>
    <mergeCell ref="C53:D53"/>
    <mergeCell ref="C52:D52"/>
    <mergeCell ref="A52:B52"/>
    <mergeCell ref="A50:D50"/>
    <mergeCell ref="A51:D51"/>
    <mergeCell ref="A46:D46"/>
    <mergeCell ref="A47:D47"/>
    <mergeCell ref="A62:D62"/>
    <mergeCell ref="A63:D63"/>
    <mergeCell ref="L1:N1"/>
    <mergeCell ref="I1:J1"/>
    <mergeCell ref="E8:N8"/>
    <mergeCell ref="A8:D8"/>
    <mergeCell ref="J6:K6"/>
    <mergeCell ref="A4:N4"/>
    <mergeCell ref="A5:N5"/>
    <mergeCell ref="G17:H17"/>
    <mergeCell ref="A17:D17"/>
    <mergeCell ref="E12:N12"/>
    <mergeCell ref="E13:N13"/>
    <mergeCell ref="E14:N14"/>
    <mergeCell ref="A12:D12"/>
    <mergeCell ref="A13:D13"/>
    <mergeCell ref="A14:D14"/>
    <mergeCell ref="G16:H16"/>
    <mergeCell ref="A15:J15"/>
    <mergeCell ref="A16:D16"/>
    <mergeCell ref="K2:N2"/>
    <mergeCell ref="A9:D9"/>
    <mergeCell ref="A10:D10"/>
    <mergeCell ref="A11:D11"/>
    <mergeCell ref="K3:N3"/>
    <mergeCell ref="E9:N9"/>
    <mergeCell ref="G20:H20"/>
    <mergeCell ref="A36:D36"/>
    <mergeCell ref="A33:D33"/>
    <mergeCell ref="G30:H30"/>
    <mergeCell ref="G31:H31"/>
    <mergeCell ref="G35:H35"/>
    <mergeCell ref="G36:H36"/>
    <mergeCell ref="G33:H33"/>
    <mergeCell ref="A30:D30"/>
    <mergeCell ref="A31:D31"/>
    <mergeCell ref="G21:H21"/>
    <mergeCell ref="A23:D23"/>
    <mergeCell ref="A22:D22"/>
    <mergeCell ref="A25:D25"/>
    <mergeCell ref="G29:H29"/>
    <mergeCell ref="G34:H34"/>
    <mergeCell ref="A19:D19"/>
    <mergeCell ref="A20:D20"/>
    <mergeCell ref="I24:I25"/>
    <mergeCell ref="I26:I27"/>
    <mergeCell ref="G26:H27"/>
    <mergeCell ref="G32:H32"/>
    <mergeCell ref="A44:D44"/>
    <mergeCell ref="A40:D40"/>
    <mergeCell ref="A18:B18"/>
    <mergeCell ref="C18:D18"/>
    <mergeCell ref="B24:D24"/>
    <mergeCell ref="A37:D37"/>
    <mergeCell ref="A21:D21"/>
    <mergeCell ref="A92:D92"/>
    <mergeCell ref="D90:E90"/>
    <mergeCell ref="D91:E91"/>
    <mergeCell ref="A90:C90"/>
    <mergeCell ref="A79:D79"/>
    <mergeCell ref="A85:D85"/>
    <mergeCell ref="A81:D81"/>
    <mergeCell ref="A82:D82"/>
    <mergeCell ref="A80:D80"/>
    <mergeCell ref="D89:E89"/>
    <mergeCell ref="A86:B86"/>
    <mergeCell ref="A83:D83"/>
    <mergeCell ref="C86:D86"/>
    <mergeCell ref="A84:D84"/>
    <mergeCell ref="A88:C88"/>
    <mergeCell ref="A60:D60"/>
    <mergeCell ref="A61:D61"/>
    <mergeCell ref="A67:D67"/>
    <mergeCell ref="A68:D68"/>
    <mergeCell ref="F37:F38"/>
    <mergeCell ref="L56:L57"/>
    <mergeCell ref="A54:D54"/>
    <mergeCell ref="A55:D55"/>
    <mergeCell ref="A56:D56"/>
    <mergeCell ref="A59:D59"/>
    <mergeCell ref="A53:B53"/>
    <mergeCell ref="A65:D65"/>
    <mergeCell ref="G63:H63"/>
    <mergeCell ref="B58:D58"/>
    <mergeCell ref="G66:H66"/>
    <mergeCell ref="G51:H51"/>
    <mergeCell ref="G49:H49"/>
    <mergeCell ref="F60:F61"/>
    <mergeCell ref="G60:H61"/>
    <mergeCell ref="G45:H45"/>
    <mergeCell ref="G43:H43"/>
    <mergeCell ref="G68:H68"/>
    <mergeCell ref="G46:H46"/>
    <mergeCell ref="G50:H50"/>
    <mergeCell ref="G65:H65"/>
    <mergeCell ref="G62:H62"/>
    <mergeCell ref="G47:H47"/>
    <mergeCell ref="G53:H53"/>
    <mergeCell ref="G52:H52"/>
    <mergeCell ref="G48:H48"/>
    <mergeCell ref="G54:H54"/>
    <mergeCell ref="G44:H44"/>
    <mergeCell ref="G59:H59"/>
    <mergeCell ref="G55:H55"/>
    <mergeCell ref="G64:H64"/>
  </mergeCells>
  <phoneticPr fontId="5" type="noConversion"/>
  <conditionalFormatting sqref="O56">
    <cfRule type="cellIs" dxfId="14" priority="7" stopIfTrue="1" operator="greaterThan">
      <formula>0</formula>
    </cfRule>
    <cfRule type="cellIs" dxfId="13" priority="35" stopIfTrue="1" operator="greaterThan">
      <formula>0</formula>
    </cfRule>
  </conditionalFormatting>
  <conditionalFormatting sqref="O59">
    <cfRule type="cellIs" dxfId="12" priority="22" stopIfTrue="1" operator="equal">
      <formula>"стр. 200 гр. 9 не равна стр. 470 гр. 3 Баланса!"</formula>
    </cfRule>
  </conditionalFormatting>
  <conditionalFormatting sqref="O62">
    <cfRule type="cellIs" dxfId="11" priority="23" stopIfTrue="1" operator="equal">
      <formula>"разность стр.152 гр. 7 и стр. 162 гр. 7 не равна стр. 220 гр.3 Приложения2!"</formula>
    </cfRule>
  </conditionalFormatting>
  <conditionalFormatting sqref="O63">
    <cfRule type="cellIs" dxfId="10" priority="24" stopIfTrue="1" operator="equal">
      <formula>"разность стр.153 гр. 10 и стр. 163 гр. 10  не равна стр. 230 гр.3 Приложения2!"</formula>
    </cfRule>
  </conditionalFormatting>
  <conditionalFormatting sqref="O86:O87 O82 O54">
    <cfRule type="cellIs" dxfId="9" priority="25" stopIfTrue="1" operator="greaterThan">
      <formula>0</formula>
    </cfRule>
  </conditionalFormatting>
  <conditionalFormatting sqref="O81 O55 O21">
    <cfRule type="cellIs" dxfId="8" priority="45" stopIfTrue="1" operator="greaterThan">
      <formula>0</formula>
    </cfRule>
  </conditionalFormatting>
  <conditionalFormatting sqref="F56:F57">
    <cfRule type="cellIs" dxfId="7" priority="52" stopIfTrue="1" operator="notEqual">
      <formula>$Q$56</formula>
    </cfRule>
  </conditionalFormatting>
  <conditionalFormatting sqref="O83:O85">
    <cfRule type="cellIs" dxfId="6" priority="59" stopIfTrue="1" operator="greaterThan">
      <formula>0</formula>
    </cfRule>
    <cfRule type="cellIs" dxfId="5" priority="60" stopIfTrue="1" operator="equal">
      <formula>0</formula>
    </cfRule>
  </conditionalFormatting>
  <conditionalFormatting sqref="O29">
    <cfRule type="cellIs" dxfId="4" priority="27" stopIfTrue="1" operator="equal">
      <formula>"разность стр.053 гр. 10 и стр. 063 гр. 10  не равна стр. 230 гр.4 Приложения2!"</formula>
    </cfRule>
  </conditionalFormatting>
  <conditionalFormatting sqref="E9:N9">
    <cfRule type="cellIs" dxfId="3" priority="61" stopIfTrue="1" operator="equal">
      <formula>0</formula>
    </cfRule>
  </conditionalFormatting>
  <conditionalFormatting sqref="O28">
    <cfRule type="cellIs" dxfId="2" priority="85" stopIfTrue="1" operator="notEqual">
      <formula>0</formula>
    </cfRule>
  </conditionalFormatting>
  <dataValidations count="1">
    <dataValidation type="decimal" operator="greaterThanOrEqual" allowBlank="1" showInputMessage="1" showErrorMessage="1" errorTitle="Внимание!" error="Значение в данной ячейке не должно быть отрицательным" sqref="G18:I18">
      <formula1>0</formula1>
    </dataValidation>
  </dataValidations>
  <pageMargins left="0.59055118110236227" right="0.19685039370078741" top="0.39370078740157483" bottom="0.19685039370078741" header="0.19685039370078741" footer="0.15748031496062992"/>
  <pageSetup paperSize="9" scale="92" fitToHeight="0" orientation="portrait" blackAndWhite="1" r:id="rId1"/>
  <headerFooter alignWithMargins="0">
    <oddHeader>&amp;R&amp;"Times New Roman,обычный"&amp;7Подготовлено с использованием системы "КонсультантПлюс"</oddHeader>
  </headerFooter>
  <rowBreaks count="1" manualBreakCount="1">
    <brk id="80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indexed="13"/>
  </sheetPr>
  <dimension ref="A1:S90"/>
  <sheetViews>
    <sheetView zoomScaleNormal="100" zoomScaleSheetLayoutView="100" workbookViewId="0">
      <selection activeCell="F79" sqref="F79"/>
    </sheetView>
  </sheetViews>
  <sheetFormatPr defaultRowHeight="11.25" customHeight="1" x14ac:dyDescent="0.2"/>
  <cols>
    <col min="1" max="1" width="16.42578125" style="47" customWidth="1"/>
    <col min="2" max="2" width="3" style="47" customWidth="1"/>
    <col min="3" max="3" width="6.42578125" style="47" customWidth="1"/>
    <col min="4" max="4" width="6.85546875" style="47" customWidth="1"/>
    <col min="5" max="5" width="3.28515625" style="47" customWidth="1"/>
    <col min="6" max="6" width="8.42578125" style="47" customWidth="1"/>
    <col min="7" max="7" width="2.7109375" style="47" customWidth="1"/>
    <col min="8" max="8" width="7.7109375" style="47" customWidth="1"/>
    <col min="9" max="9" width="1.7109375" style="47" customWidth="1"/>
    <col min="10" max="10" width="8.42578125" style="47" customWidth="1"/>
    <col min="11" max="11" width="3" style="47" customWidth="1"/>
    <col min="12" max="12" width="7.140625" style="47" customWidth="1"/>
    <col min="13" max="13" width="1.7109375" style="47" customWidth="1"/>
    <col min="14" max="14" width="9" style="47" customWidth="1"/>
    <col min="15" max="16" width="18.85546875" style="47" customWidth="1"/>
    <col min="17" max="18" width="4.7109375" style="47" customWidth="1"/>
    <col min="19" max="16384" width="9.140625" style="47"/>
  </cols>
  <sheetData>
    <row r="1" spans="1:18" s="45" customFormat="1" ht="11.25" customHeight="1" x14ac:dyDescent="0.2">
      <c r="A1" s="5"/>
      <c r="B1" s="63"/>
      <c r="C1" s="63"/>
      <c r="D1" s="63"/>
      <c r="E1" s="63"/>
      <c r="F1" s="63"/>
      <c r="G1" s="63"/>
      <c r="H1" s="63"/>
      <c r="I1" s="63"/>
      <c r="J1" s="467" t="s">
        <v>119</v>
      </c>
      <c r="K1" s="467"/>
      <c r="L1" s="467"/>
      <c r="M1" s="467"/>
      <c r="N1" s="467"/>
    </row>
    <row r="2" spans="1:18" s="45" customFormat="1" ht="22.5" customHeight="1" x14ac:dyDescent="0.2">
      <c r="A2" s="63"/>
      <c r="B2" s="63"/>
      <c r="C2" s="63"/>
      <c r="D2" s="63"/>
      <c r="E2" s="63"/>
      <c r="F2" s="63"/>
      <c r="G2" s="63"/>
      <c r="H2" s="412" t="s">
        <v>189</v>
      </c>
      <c r="I2" s="412"/>
      <c r="J2" s="412"/>
      <c r="K2" s="412"/>
      <c r="L2" s="412"/>
      <c r="M2" s="412"/>
      <c r="N2" s="412"/>
    </row>
    <row r="3" spans="1:18" s="45" customFormat="1" ht="11.25" customHeight="1" x14ac:dyDescent="0.2">
      <c r="A3" s="63"/>
      <c r="B3" s="63"/>
      <c r="C3" s="63"/>
      <c r="D3" s="63"/>
      <c r="E3" s="63"/>
      <c r="F3" s="63"/>
      <c r="G3" s="63"/>
      <c r="H3" s="63"/>
      <c r="I3" s="63"/>
      <c r="J3" s="635" t="s">
        <v>188</v>
      </c>
      <c r="K3" s="636"/>
      <c r="L3" s="636"/>
      <c r="M3" s="636"/>
      <c r="N3" s="636"/>
    </row>
    <row r="4" spans="1:18" s="45" customFormat="1" ht="3" customHeight="1" x14ac:dyDescent="0.2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8" s="45" customFormat="1" ht="12.75" customHeight="1" x14ac:dyDescent="0.2">
      <c r="A5" s="468" t="s">
        <v>75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</row>
    <row r="6" spans="1:18" s="45" customFormat="1" ht="12.75" customHeight="1" x14ac:dyDescent="0.2">
      <c r="A6" s="468" t="s">
        <v>1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</row>
    <row r="7" spans="1:18" s="45" customFormat="1" ht="15" customHeight="1" x14ac:dyDescent="0.2">
      <c r="A7" s="63"/>
      <c r="B7" s="63"/>
      <c r="C7" s="100" t="s">
        <v>0</v>
      </c>
      <c r="D7" s="54" t="str">
        <f>Прил.2!D6</f>
        <v>январь</v>
      </c>
      <c r="E7" s="54" t="s">
        <v>145</v>
      </c>
      <c r="F7" s="54" t="str">
        <f>Прил.2!F6</f>
        <v>декабрь</v>
      </c>
      <c r="G7" s="637">
        <f>Баланс!K5</f>
        <v>45291</v>
      </c>
      <c r="H7" s="637"/>
      <c r="I7" s="637"/>
      <c r="J7" s="63"/>
      <c r="K7" s="63"/>
      <c r="L7" s="63"/>
      <c r="M7" s="63"/>
      <c r="N7" s="63"/>
    </row>
    <row r="8" spans="1:18" s="45" customFormat="1" ht="13.5" customHeight="1" x14ac:dyDescent="0.2">
      <c r="A8" s="80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8" s="45" customFormat="1" ht="15" customHeight="1" x14ac:dyDescent="0.2">
      <c r="A9" s="461" t="s">
        <v>85</v>
      </c>
      <c r="B9" s="462"/>
      <c r="C9" s="462"/>
      <c r="D9" s="95"/>
      <c r="E9" s="463" t="str">
        <f>Баланс!D21</f>
        <v>Открытое акционерное общество "Сигма"</v>
      </c>
      <c r="F9" s="464"/>
      <c r="G9" s="464"/>
      <c r="H9" s="464"/>
      <c r="I9" s="464"/>
      <c r="J9" s="464"/>
      <c r="K9" s="464"/>
      <c r="L9" s="464"/>
      <c r="M9" s="464"/>
      <c r="N9" s="465"/>
    </row>
    <row r="10" spans="1:18" s="45" customFormat="1" ht="15" customHeight="1" x14ac:dyDescent="0.2">
      <c r="A10" s="461" t="s">
        <v>76</v>
      </c>
      <c r="B10" s="462"/>
      <c r="C10" s="462"/>
      <c r="D10" s="95"/>
      <c r="E10" s="638">
        <f>Баланс!D22</f>
        <v>100061959</v>
      </c>
      <c r="F10" s="639"/>
      <c r="G10" s="639"/>
      <c r="H10" s="639"/>
      <c r="I10" s="639"/>
      <c r="J10" s="639"/>
      <c r="K10" s="639"/>
      <c r="L10" s="639"/>
      <c r="M10" s="639"/>
      <c r="N10" s="640"/>
    </row>
    <row r="11" spans="1:18" s="45" customFormat="1" ht="15" customHeight="1" x14ac:dyDescent="0.2">
      <c r="A11" s="461" t="s">
        <v>199</v>
      </c>
      <c r="B11" s="462"/>
      <c r="C11" s="462"/>
      <c r="D11" s="95"/>
      <c r="E11" s="463" t="str">
        <f>Баланс!D23</f>
        <v>сдача внаем собственного недвижимого имущества, код 68200</v>
      </c>
      <c r="F11" s="464"/>
      <c r="G11" s="464"/>
      <c r="H11" s="464"/>
      <c r="I11" s="464"/>
      <c r="J11" s="464"/>
      <c r="K11" s="464"/>
      <c r="L11" s="464"/>
      <c r="M11" s="464"/>
      <c r="N11" s="465"/>
    </row>
    <row r="12" spans="1:18" s="45" customFormat="1" ht="15" customHeight="1" x14ac:dyDescent="0.2">
      <c r="A12" s="461" t="s">
        <v>77</v>
      </c>
      <c r="B12" s="462"/>
      <c r="C12" s="462"/>
      <c r="D12" s="95"/>
      <c r="E12" s="463" t="str">
        <f>Баланс!D24</f>
        <v xml:space="preserve">Открытое акционерное общество </v>
      </c>
      <c r="F12" s="464"/>
      <c r="G12" s="464"/>
      <c r="H12" s="464"/>
      <c r="I12" s="464"/>
      <c r="J12" s="464"/>
      <c r="K12" s="464"/>
      <c r="L12" s="464"/>
      <c r="M12" s="464"/>
      <c r="N12" s="465"/>
    </row>
    <row r="13" spans="1:18" s="45" customFormat="1" ht="15" customHeight="1" x14ac:dyDescent="0.2">
      <c r="A13" s="461" t="s">
        <v>78</v>
      </c>
      <c r="B13" s="462"/>
      <c r="C13" s="462"/>
      <c r="D13" s="95"/>
      <c r="E13" s="463" t="str">
        <f>Баланс!D25</f>
        <v>Юридическое  лицо без ведомственной  подчиненности</v>
      </c>
      <c r="F13" s="464"/>
      <c r="G13" s="464"/>
      <c r="H13" s="464"/>
      <c r="I13" s="464"/>
      <c r="J13" s="464"/>
      <c r="K13" s="464"/>
      <c r="L13" s="464"/>
      <c r="M13" s="464"/>
      <c r="N13" s="465"/>
    </row>
    <row r="14" spans="1:18" s="45" customFormat="1" ht="15" customHeight="1" x14ac:dyDescent="0.2">
      <c r="A14" s="461" t="s">
        <v>79</v>
      </c>
      <c r="B14" s="462"/>
      <c r="C14" s="462"/>
      <c r="D14" s="95"/>
      <c r="E14" s="463" t="str">
        <f>Баланс!D26</f>
        <v>тыс.руб.</v>
      </c>
      <c r="F14" s="464"/>
      <c r="G14" s="464"/>
      <c r="H14" s="464"/>
      <c r="I14" s="464"/>
      <c r="J14" s="464"/>
      <c r="K14" s="464"/>
      <c r="L14" s="464"/>
      <c r="M14" s="464"/>
      <c r="N14" s="465"/>
    </row>
    <row r="15" spans="1:18" s="45" customFormat="1" ht="15" customHeight="1" x14ac:dyDescent="0.2">
      <c r="A15" s="461" t="s">
        <v>86</v>
      </c>
      <c r="B15" s="462"/>
      <c r="C15" s="462"/>
      <c r="D15" s="95"/>
      <c r="E15" s="463" t="str">
        <f>Баланс!D27</f>
        <v>г.Минск, ул.Могилевская, 5</v>
      </c>
      <c r="F15" s="464"/>
      <c r="G15" s="464"/>
      <c r="H15" s="464"/>
      <c r="I15" s="464"/>
      <c r="J15" s="464"/>
      <c r="K15" s="464"/>
      <c r="L15" s="464"/>
      <c r="M15" s="464"/>
      <c r="N15" s="465"/>
    </row>
    <row r="16" spans="1:18" s="45" customFormat="1" ht="11.25" customHeight="1" x14ac:dyDescent="0.2">
      <c r="A16" s="80"/>
      <c r="B16" s="80"/>
      <c r="C16" s="80"/>
      <c r="D16" s="80"/>
      <c r="E16" s="80"/>
      <c r="F16" s="80"/>
      <c r="G16" s="80"/>
      <c r="H16" s="80"/>
      <c r="I16" s="80"/>
      <c r="J16" s="63"/>
      <c r="K16" s="63"/>
      <c r="L16" s="63"/>
      <c r="M16" s="63"/>
      <c r="N16" s="63"/>
      <c r="O16" s="605"/>
      <c r="P16" s="605"/>
      <c r="Q16" s="605"/>
      <c r="R16" s="605"/>
    </row>
    <row r="17" spans="1:18" s="45" customFormat="1" ht="15" customHeight="1" x14ac:dyDescent="0.2">
      <c r="A17" s="478" t="s">
        <v>102</v>
      </c>
      <c r="B17" s="479"/>
      <c r="C17" s="479"/>
      <c r="D17" s="479"/>
      <c r="E17" s="480"/>
      <c r="F17" s="613" t="s">
        <v>51</v>
      </c>
      <c r="G17" s="25" t="s">
        <v>164</v>
      </c>
      <c r="H17" s="26" t="str">
        <f>D7</f>
        <v>январь</v>
      </c>
      <c r="I17" s="27" t="s">
        <v>145</v>
      </c>
      <c r="J17" s="26" t="str">
        <f>F7</f>
        <v>декабрь</v>
      </c>
      <c r="K17" s="25" t="s">
        <v>164</v>
      </c>
      <c r="L17" s="26" t="str">
        <f>D7</f>
        <v>январь</v>
      </c>
      <c r="M17" s="26" t="s">
        <v>145</v>
      </c>
      <c r="N17" s="28" t="str">
        <f>F7</f>
        <v>декабрь</v>
      </c>
      <c r="O17" s="605"/>
      <c r="P17" s="605"/>
      <c r="Q17" s="605"/>
      <c r="R17" s="605"/>
    </row>
    <row r="18" spans="1:18" ht="15" customHeight="1" x14ac:dyDescent="0.2">
      <c r="A18" s="481"/>
      <c r="B18" s="482"/>
      <c r="C18" s="482"/>
      <c r="D18" s="482"/>
      <c r="E18" s="483"/>
      <c r="F18" s="614"/>
      <c r="G18" s="606">
        <f>G7</f>
        <v>45291</v>
      </c>
      <c r="H18" s="482"/>
      <c r="I18" s="482"/>
      <c r="J18" s="482"/>
      <c r="K18" s="606">
        <f>DATE(YEAR(G18),MONTH(0),DAY(0))</f>
        <v>44926</v>
      </c>
      <c r="L18" s="607"/>
      <c r="M18" s="607"/>
      <c r="N18" s="608"/>
      <c r="O18" s="605"/>
      <c r="P18" s="605"/>
      <c r="Q18" s="605"/>
      <c r="R18" s="605"/>
    </row>
    <row r="19" spans="1:18" ht="11.25" customHeight="1" x14ac:dyDescent="0.2">
      <c r="A19" s="382">
        <v>1</v>
      </c>
      <c r="B19" s="383"/>
      <c r="C19" s="383"/>
      <c r="D19" s="383"/>
      <c r="E19" s="384"/>
      <c r="F19" s="96">
        <v>2</v>
      </c>
      <c r="G19" s="641">
        <v>3</v>
      </c>
      <c r="H19" s="642"/>
      <c r="I19" s="642"/>
      <c r="J19" s="642"/>
      <c r="K19" s="455">
        <v>4</v>
      </c>
      <c r="L19" s="456"/>
      <c r="M19" s="456"/>
      <c r="N19" s="457"/>
      <c r="O19" s="605"/>
      <c r="P19" s="605"/>
      <c r="Q19" s="605"/>
      <c r="R19" s="605"/>
    </row>
    <row r="20" spans="1:18" s="8" customFormat="1" ht="15" customHeight="1" x14ac:dyDescent="0.2">
      <c r="A20" s="629" t="s">
        <v>124</v>
      </c>
      <c r="B20" s="630"/>
      <c r="C20" s="630"/>
      <c r="D20" s="630"/>
      <c r="E20" s="630"/>
      <c r="F20" s="630"/>
      <c r="G20" s="630"/>
      <c r="H20" s="630"/>
      <c r="I20" s="630"/>
      <c r="J20" s="630"/>
      <c r="K20" s="630"/>
      <c r="L20" s="630"/>
      <c r="M20" s="630"/>
      <c r="N20" s="631"/>
      <c r="O20" s="111"/>
    </row>
    <row r="21" spans="1:18" s="8" customFormat="1" ht="15" customHeight="1" x14ac:dyDescent="0.2">
      <c r="A21" s="618" t="s">
        <v>120</v>
      </c>
      <c r="B21" s="618"/>
      <c r="C21" s="618"/>
      <c r="D21" s="618"/>
      <c r="E21" s="618"/>
      <c r="F21" s="75" t="s">
        <v>93</v>
      </c>
      <c r="G21" s="425">
        <f>SUM(G22:J26)</f>
        <v>1173</v>
      </c>
      <c r="H21" s="426"/>
      <c r="I21" s="426"/>
      <c r="J21" s="427"/>
      <c r="K21" s="425">
        <f>SUM(K22:N26)</f>
        <v>1137</v>
      </c>
      <c r="L21" s="426"/>
      <c r="M21" s="426"/>
      <c r="N21" s="427"/>
    </row>
    <row r="22" spans="1:18" s="8" customFormat="1" ht="15" customHeight="1" x14ac:dyDescent="0.2">
      <c r="A22" s="612" t="s">
        <v>52</v>
      </c>
      <c r="B22" s="612"/>
      <c r="C22" s="612"/>
      <c r="D22" s="612"/>
      <c r="E22" s="612"/>
      <c r="F22" s="97"/>
      <c r="G22" s="632"/>
      <c r="H22" s="633"/>
      <c r="I22" s="633"/>
      <c r="J22" s="634"/>
      <c r="K22" s="632"/>
      <c r="L22" s="633"/>
      <c r="M22" s="633"/>
      <c r="N22" s="634"/>
    </row>
    <row r="23" spans="1:18" s="8" customFormat="1" ht="27" customHeight="1" x14ac:dyDescent="0.2">
      <c r="A23" s="619" t="s">
        <v>127</v>
      </c>
      <c r="B23" s="619"/>
      <c r="C23" s="619"/>
      <c r="D23" s="619"/>
      <c r="E23" s="619"/>
      <c r="F23" s="98" t="s">
        <v>14</v>
      </c>
      <c r="G23" s="440">
        <v>1012</v>
      </c>
      <c r="H23" s="441"/>
      <c r="I23" s="441"/>
      <c r="J23" s="442"/>
      <c r="K23" s="440">
        <v>978</v>
      </c>
      <c r="L23" s="441"/>
      <c r="M23" s="441"/>
      <c r="N23" s="442"/>
    </row>
    <row r="24" spans="1:18" s="8" customFormat="1" ht="25.5" customHeight="1" x14ac:dyDescent="0.2">
      <c r="A24" s="604" t="s">
        <v>128</v>
      </c>
      <c r="B24" s="604"/>
      <c r="C24" s="604"/>
      <c r="D24" s="604"/>
      <c r="E24" s="604"/>
      <c r="F24" s="75" t="s">
        <v>15</v>
      </c>
      <c r="G24" s="432">
        <v>0</v>
      </c>
      <c r="H24" s="433"/>
      <c r="I24" s="433"/>
      <c r="J24" s="434"/>
      <c r="K24" s="432">
        <v>0</v>
      </c>
      <c r="L24" s="433"/>
      <c r="M24" s="433"/>
      <c r="N24" s="434"/>
    </row>
    <row r="25" spans="1:18" s="8" customFormat="1" ht="15" customHeight="1" x14ac:dyDescent="0.2">
      <c r="A25" s="604" t="s">
        <v>129</v>
      </c>
      <c r="B25" s="604"/>
      <c r="C25" s="604"/>
      <c r="D25" s="604"/>
      <c r="E25" s="604"/>
      <c r="F25" s="75" t="s">
        <v>16</v>
      </c>
      <c r="G25" s="432">
        <v>0</v>
      </c>
      <c r="H25" s="433"/>
      <c r="I25" s="433"/>
      <c r="J25" s="434"/>
      <c r="K25" s="432">
        <v>0</v>
      </c>
      <c r="L25" s="433"/>
      <c r="M25" s="433"/>
      <c r="N25" s="434"/>
    </row>
    <row r="26" spans="1:18" s="8" customFormat="1" ht="15" customHeight="1" x14ac:dyDescent="0.2">
      <c r="A26" s="604" t="s">
        <v>121</v>
      </c>
      <c r="B26" s="604"/>
      <c r="C26" s="604"/>
      <c r="D26" s="604"/>
      <c r="E26" s="604"/>
      <c r="F26" s="75" t="s">
        <v>17</v>
      </c>
      <c r="G26" s="432">
        <v>161</v>
      </c>
      <c r="H26" s="433"/>
      <c r="I26" s="433"/>
      <c r="J26" s="434"/>
      <c r="K26" s="432">
        <v>159</v>
      </c>
      <c r="L26" s="433"/>
      <c r="M26" s="433"/>
      <c r="N26" s="434"/>
    </row>
    <row r="27" spans="1:18" s="8" customFormat="1" ht="15" customHeight="1" x14ac:dyDescent="0.2">
      <c r="A27" s="618" t="s">
        <v>122</v>
      </c>
      <c r="B27" s="618"/>
      <c r="C27" s="618"/>
      <c r="D27" s="618"/>
      <c r="E27" s="618"/>
      <c r="F27" s="75" t="s">
        <v>94</v>
      </c>
      <c r="G27" s="593">
        <f>SUM(G28:J32)</f>
        <v>1061</v>
      </c>
      <c r="H27" s="594"/>
      <c r="I27" s="594"/>
      <c r="J27" s="595"/>
      <c r="K27" s="593">
        <f>SUM(K28:N32)</f>
        <v>994</v>
      </c>
      <c r="L27" s="594"/>
      <c r="M27" s="594"/>
      <c r="N27" s="595"/>
    </row>
    <row r="28" spans="1:18" s="8" customFormat="1" ht="15" customHeight="1" x14ac:dyDescent="0.2">
      <c r="A28" s="612" t="s">
        <v>52</v>
      </c>
      <c r="B28" s="612"/>
      <c r="C28" s="612"/>
      <c r="D28" s="612"/>
      <c r="E28" s="612"/>
      <c r="F28" s="101"/>
      <c r="G28" s="609"/>
      <c r="H28" s="610"/>
      <c r="I28" s="610"/>
      <c r="J28" s="611"/>
      <c r="K28" s="609"/>
      <c r="L28" s="610"/>
      <c r="M28" s="610"/>
      <c r="N28" s="611"/>
    </row>
    <row r="29" spans="1:18" s="8" customFormat="1" ht="15" customHeight="1" x14ac:dyDescent="0.2">
      <c r="A29" s="619" t="s">
        <v>130</v>
      </c>
      <c r="B29" s="619"/>
      <c r="C29" s="619"/>
      <c r="D29" s="619"/>
      <c r="E29" s="619"/>
      <c r="F29" s="102" t="s">
        <v>18</v>
      </c>
      <c r="G29" s="413">
        <v>363</v>
      </c>
      <c r="H29" s="414"/>
      <c r="I29" s="414"/>
      <c r="J29" s="415"/>
      <c r="K29" s="413">
        <v>343</v>
      </c>
      <c r="L29" s="414"/>
      <c r="M29" s="414"/>
      <c r="N29" s="415"/>
    </row>
    <row r="30" spans="1:18" s="8" customFormat="1" ht="15" customHeight="1" x14ac:dyDescent="0.2">
      <c r="A30" s="604" t="s">
        <v>123</v>
      </c>
      <c r="B30" s="604"/>
      <c r="C30" s="604"/>
      <c r="D30" s="604"/>
      <c r="E30" s="604"/>
      <c r="F30" s="75" t="s">
        <v>19</v>
      </c>
      <c r="G30" s="422">
        <v>166</v>
      </c>
      <c r="H30" s="423"/>
      <c r="I30" s="423"/>
      <c r="J30" s="424"/>
      <c r="K30" s="422">
        <v>142</v>
      </c>
      <c r="L30" s="423"/>
      <c r="M30" s="423"/>
      <c r="N30" s="424"/>
    </row>
    <row r="31" spans="1:18" s="8" customFormat="1" ht="15" customHeight="1" x14ac:dyDescent="0.2">
      <c r="A31" s="604" t="s">
        <v>131</v>
      </c>
      <c r="B31" s="604"/>
      <c r="C31" s="604"/>
      <c r="D31" s="604"/>
      <c r="E31" s="604"/>
      <c r="F31" s="75" t="s">
        <v>20</v>
      </c>
      <c r="G31" s="422">
        <v>255</v>
      </c>
      <c r="H31" s="423"/>
      <c r="I31" s="423"/>
      <c r="J31" s="424"/>
      <c r="K31" s="422">
        <v>198</v>
      </c>
      <c r="L31" s="423"/>
      <c r="M31" s="423"/>
      <c r="N31" s="424"/>
    </row>
    <row r="32" spans="1:18" s="8" customFormat="1" ht="15" customHeight="1" x14ac:dyDescent="0.2">
      <c r="A32" s="604" t="s">
        <v>2</v>
      </c>
      <c r="B32" s="604"/>
      <c r="C32" s="604"/>
      <c r="D32" s="604"/>
      <c r="E32" s="604"/>
      <c r="F32" s="75" t="s">
        <v>21</v>
      </c>
      <c r="G32" s="422">
        <v>277</v>
      </c>
      <c r="H32" s="423"/>
      <c r="I32" s="423"/>
      <c r="J32" s="424"/>
      <c r="K32" s="422">
        <v>311</v>
      </c>
      <c r="L32" s="423"/>
      <c r="M32" s="423"/>
      <c r="N32" s="424"/>
    </row>
    <row r="33" spans="1:18" s="8" customFormat="1" ht="27" customHeight="1" x14ac:dyDescent="0.2">
      <c r="A33" s="618" t="s">
        <v>190</v>
      </c>
      <c r="B33" s="618"/>
      <c r="C33" s="618"/>
      <c r="D33" s="618"/>
      <c r="E33" s="618"/>
      <c r="F33" s="75" t="s">
        <v>95</v>
      </c>
      <c r="G33" s="425">
        <f>G21-G27</f>
        <v>112</v>
      </c>
      <c r="H33" s="426"/>
      <c r="I33" s="426"/>
      <c r="J33" s="427"/>
      <c r="K33" s="425">
        <f>K21-K27</f>
        <v>143</v>
      </c>
      <c r="L33" s="426"/>
      <c r="M33" s="426"/>
      <c r="N33" s="427"/>
      <c r="O33" s="103"/>
      <c r="P33" s="103"/>
      <c r="Q33" s="103"/>
      <c r="R33" s="103"/>
    </row>
    <row r="34" spans="1:18" s="8" customFormat="1" ht="15" customHeight="1" x14ac:dyDescent="0.2">
      <c r="A34" s="629" t="s">
        <v>3</v>
      </c>
      <c r="B34" s="630"/>
      <c r="C34" s="630"/>
      <c r="D34" s="630"/>
      <c r="E34" s="630"/>
      <c r="F34" s="630"/>
      <c r="G34" s="630"/>
      <c r="H34" s="630"/>
      <c r="I34" s="630"/>
      <c r="J34" s="630"/>
      <c r="K34" s="630"/>
      <c r="L34" s="630"/>
      <c r="M34" s="630"/>
      <c r="N34" s="631"/>
      <c r="O34" s="104"/>
      <c r="P34" s="104"/>
      <c r="Q34" s="104"/>
      <c r="R34" s="104"/>
    </row>
    <row r="35" spans="1:18" s="8" customFormat="1" ht="15" customHeight="1" x14ac:dyDescent="0.2">
      <c r="A35" s="618" t="s">
        <v>120</v>
      </c>
      <c r="B35" s="618"/>
      <c r="C35" s="618"/>
      <c r="D35" s="618"/>
      <c r="E35" s="618"/>
      <c r="F35" s="75" t="s">
        <v>96</v>
      </c>
      <c r="G35" s="425">
        <f>SUM(G36:J41)</f>
        <v>0</v>
      </c>
      <c r="H35" s="426"/>
      <c r="I35" s="426"/>
      <c r="J35" s="427"/>
      <c r="K35" s="425">
        <f>SUM(K36:N41)</f>
        <v>0</v>
      </c>
      <c r="L35" s="426"/>
      <c r="M35" s="426"/>
      <c r="N35" s="427"/>
    </row>
    <row r="36" spans="1:18" s="8" customFormat="1" ht="15" customHeight="1" x14ac:dyDescent="0.2">
      <c r="A36" s="612" t="s">
        <v>52</v>
      </c>
      <c r="B36" s="612"/>
      <c r="C36" s="612"/>
      <c r="D36" s="612"/>
      <c r="E36" s="612"/>
      <c r="F36" s="105"/>
      <c r="G36" s="609"/>
      <c r="H36" s="610"/>
      <c r="I36" s="610"/>
      <c r="J36" s="611"/>
      <c r="K36" s="609"/>
      <c r="L36" s="610"/>
      <c r="M36" s="610"/>
      <c r="N36" s="611"/>
    </row>
    <row r="37" spans="1:18" s="8" customFormat="1" ht="35.25" customHeight="1" x14ac:dyDescent="0.2">
      <c r="A37" s="619" t="s">
        <v>22</v>
      </c>
      <c r="B37" s="619"/>
      <c r="C37" s="619"/>
      <c r="D37" s="619"/>
      <c r="E37" s="619"/>
      <c r="F37" s="102" t="s">
        <v>103</v>
      </c>
      <c r="G37" s="440">
        <v>0</v>
      </c>
      <c r="H37" s="441"/>
      <c r="I37" s="441"/>
      <c r="J37" s="442"/>
      <c r="K37" s="440">
        <v>0</v>
      </c>
      <c r="L37" s="441"/>
      <c r="M37" s="441"/>
      <c r="N37" s="442"/>
    </row>
    <row r="38" spans="1:18" s="8" customFormat="1" ht="15" customHeight="1" x14ac:dyDescent="0.2">
      <c r="A38" s="604" t="s">
        <v>23</v>
      </c>
      <c r="B38" s="604"/>
      <c r="C38" s="604"/>
      <c r="D38" s="604"/>
      <c r="E38" s="604"/>
      <c r="F38" s="75" t="s">
        <v>104</v>
      </c>
      <c r="G38" s="432">
        <v>0</v>
      </c>
      <c r="H38" s="433"/>
      <c r="I38" s="433"/>
      <c r="J38" s="434"/>
      <c r="K38" s="432">
        <v>0</v>
      </c>
      <c r="L38" s="433"/>
      <c r="M38" s="433"/>
      <c r="N38" s="434"/>
    </row>
    <row r="39" spans="1:18" s="8" customFormat="1" ht="27" customHeight="1" x14ac:dyDescent="0.2">
      <c r="A39" s="604" t="s">
        <v>251</v>
      </c>
      <c r="B39" s="604"/>
      <c r="C39" s="604"/>
      <c r="D39" s="604"/>
      <c r="E39" s="604"/>
      <c r="F39" s="75" t="s">
        <v>105</v>
      </c>
      <c r="G39" s="432">
        <v>0</v>
      </c>
      <c r="H39" s="433"/>
      <c r="I39" s="433"/>
      <c r="J39" s="434"/>
      <c r="K39" s="432">
        <v>0</v>
      </c>
      <c r="L39" s="433"/>
      <c r="M39" s="433"/>
      <c r="N39" s="434"/>
    </row>
    <row r="40" spans="1:18" s="8" customFormat="1" ht="15" customHeight="1" x14ac:dyDescent="0.2">
      <c r="A40" s="604" t="s">
        <v>24</v>
      </c>
      <c r="B40" s="604"/>
      <c r="C40" s="604"/>
      <c r="D40" s="604"/>
      <c r="E40" s="604"/>
      <c r="F40" s="75" t="s">
        <v>106</v>
      </c>
      <c r="G40" s="432">
        <v>0</v>
      </c>
      <c r="H40" s="433"/>
      <c r="I40" s="433"/>
      <c r="J40" s="434"/>
      <c r="K40" s="432">
        <v>0</v>
      </c>
      <c r="L40" s="433"/>
      <c r="M40" s="433"/>
      <c r="N40" s="434"/>
    </row>
    <row r="41" spans="1:18" s="8" customFormat="1" ht="15" customHeight="1" x14ac:dyDescent="0.2">
      <c r="A41" s="604" t="s">
        <v>121</v>
      </c>
      <c r="B41" s="604"/>
      <c r="C41" s="604"/>
      <c r="D41" s="604"/>
      <c r="E41" s="604"/>
      <c r="F41" s="75" t="s">
        <v>107</v>
      </c>
      <c r="G41" s="432">
        <v>0</v>
      </c>
      <c r="H41" s="433"/>
      <c r="I41" s="433"/>
      <c r="J41" s="434"/>
      <c r="K41" s="432">
        <v>0</v>
      </c>
      <c r="L41" s="433"/>
      <c r="M41" s="433"/>
      <c r="N41" s="434"/>
    </row>
    <row r="42" spans="1:18" s="8" customFormat="1" ht="15" customHeight="1" x14ac:dyDescent="0.2">
      <c r="A42" s="618" t="s">
        <v>122</v>
      </c>
      <c r="B42" s="618"/>
      <c r="C42" s="618"/>
      <c r="D42" s="618"/>
      <c r="E42" s="618"/>
      <c r="F42" s="75" t="s">
        <v>97</v>
      </c>
      <c r="G42" s="593">
        <f>SUM(G43:J47)</f>
        <v>0</v>
      </c>
      <c r="H42" s="594"/>
      <c r="I42" s="594"/>
      <c r="J42" s="595"/>
      <c r="K42" s="593">
        <f>SUM(K43:N47)</f>
        <v>61</v>
      </c>
      <c r="L42" s="594"/>
      <c r="M42" s="594"/>
      <c r="N42" s="595"/>
    </row>
    <row r="43" spans="1:18" s="8" customFormat="1" ht="15" customHeight="1" x14ac:dyDescent="0.2">
      <c r="A43" s="612" t="s">
        <v>52</v>
      </c>
      <c r="B43" s="612"/>
      <c r="C43" s="612"/>
      <c r="D43" s="612"/>
      <c r="E43" s="612"/>
      <c r="F43" s="101"/>
      <c r="G43" s="609"/>
      <c r="H43" s="610"/>
      <c r="I43" s="610"/>
      <c r="J43" s="611"/>
      <c r="K43" s="609"/>
      <c r="L43" s="610"/>
      <c r="M43" s="610"/>
      <c r="N43" s="611"/>
    </row>
    <row r="44" spans="1:18" s="8" customFormat="1" ht="38.25" customHeight="1" x14ac:dyDescent="0.2">
      <c r="A44" s="619" t="s">
        <v>25</v>
      </c>
      <c r="B44" s="619"/>
      <c r="C44" s="619"/>
      <c r="D44" s="619"/>
      <c r="E44" s="619"/>
      <c r="F44" s="102" t="s">
        <v>110</v>
      </c>
      <c r="G44" s="620">
        <v>0</v>
      </c>
      <c r="H44" s="621"/>
      <c r="I44" s="621"/>
      <c r="J44" s="622"/>
      <c r="K44" s="620">
        <v>61</v>
      </c>
      <c r="L44" s="621"/>
      <c r="M44" s="621"/>
      <c r="N44" s="622"/>
    </row>
    <row r="45" spans="1:18" s="8" customFormat="1" ht="15" customHeight="1" x14ac:dyDescent="0.2">
      <c r="A45" s="604" t="s">
        <v>26</v>
      </c>
      <c r="B45" s="604"/>
      <c r="C45" s="604"/>
      <c r="D45" s="604"/>
      <c r="E45" s="604"/>
      <c r="F45" s="75" t="s">
        <v>111</v>
      </c>
      <c r="G45" s="422">
        <v>0</v>
      </c>
      <c r="H45" s="423"/>
      <c r="I45" s="423"/>
      <c r="J45" s="424"/>
      <c r="K45" s="422">
        <v>0</v>
      </c>
      <c r="L45" s="423"/>
      <c r="M45" s="423"/>
      <c r="N45" s="424"/>
    </row>
    <row r="46" spans="1:18" s="8" customFormat="1" ht="19.5" customHeight="1" x14ac:dyDescent="0.2">
      <c r="A46" s="604" t="s">
        <v>27</v>
      </c>
      <c r="B46" s="604"/>
      <c r="C46" s="604"/>
      <c r="D46" s="604"/>
      <c r="E46" s="604"/>
      <c r="F46" s="75" t="s">
        <v>112</v>
      </c>
      <c r="G46" s="422">
        <v>0</v>
      </c>
      <c r="H46" s="423"/>
      <c r="I46" s="423"/>
      <c r="J46" s="424"/>
      <c r="K46" s="422">
        <v>0</v>
      </c>
      <c r="L46" s="423"/>
      <c r="M46" s="423"/>
      <c r="N46" s="424"/>
    </row>
    <row r="47" spans="1:18" s="8" customFormat="1" ht="15" customHeight="1" x14ac:dyDescent="0.2">
      <c r="A47" s="604" t="s">
        <v>28</v>
      </c>
      <c r="B47" s="604"/>
      <c r="C47" s="604"/>
      <c r="D47" s="604"/>
      <c r="E47" s="604"/>
      <c r="F47" s="75" t="s">
        <v>113</v>
      </c>
      <c r="G47" s="422">
        <v>0</v>
      </c>
      <c r="H47" s="423"/>
      <c r="I47" s="423"/>
      <c r="J47" s="424"/>
      <c r="K47" s="422">
        <v>0</v>
      </c>
      <c r="L47" s="423"/>
      <c r="M47" s="423"/>
      <c r="N47" s="424"/>
    </row>
    <row r="48" spans="1:18" s="8" customFormat="1" ht="27" customHeight="1" x14ac:dyDescent="0.2">
      <c r="A48" s="618" t="s">
        <v>191</v>
      </c>
      <c r="B48" s="618"/>
      <c r="C48" s="618"/>
      <c r="D48" s="618"/>
      <c r="E48" s="618"/>
      <c r="F48" s="75" t="s">
        <v>98</v>
      </c>
      <c r="G48" s="425">
        <f>G35-G42</f>
        <v>0</v>
      </c>
      <c r="H48" s="426"/>
      <c r="I48" s="426"/>
      <c r="J48" s="427"/>
      <c r="K48" s="425">
        <f>K35-K42</f>
        <v>-61</v>
      </c>
      <c r="L48" s="426"/>
      <c r="M48" s="426"/>
      <c r="N48" s="427"/>
      <c r="O48" s="103"/>
      <c r="P48" s="103"/>
      <c r="Q48" s="103"/>
      <c r="R48" s="103"/>
    </row>
    <row r="49" spans="1:14" s="8" customFormat="1" ht="27" customHeight="1" x14ac:dyDescent="0.2">
      <c r="A49" s="67"/>
      <c r="B49" s="67"/>
      <c r="C49" s="67"/>
      <c r="D49" s="67"/>
      <c r="E49" s="67"/>
      <c r="F49" s="106"/>
      <c r="G49" s="106"/>
      <c r="H49" s="106"/>
      <c r="I49" s="106"/>
      <c r="J49" s="107"/>
      <c r="K49" s="107"/>
      <c r="L49" s="107"/>
      <c r="M49" s="107"/>
      <c r="N49" s="107"/>
    </row>
    <row r="50" spans="1:14" ht="15" customHeight="1" x14ac:dyDescent="0.2">
      <c r="A50" s="478" t="s">
        <v>102</v>
      </c>
      <c r="B50" s="479"/>
      <c r="C50" s="479"/>
      <c r="D50" s="479"/>
      <c r="E50" s="480"/>
      <c r="F50" s="613" t="s">
        <v>51</v>
      </c>
      <c r="G50" s="29" t="s">
        <v>164</v>
      </c>
      <c r="H50" s="30" t="str">
        <f>H17</f>
        <v>январь</v>
      </c>
      <c r="I50" s="31" t="s">
        <v>145</v>
      </c>
      <c r="J50" s="32" t="str">
        <f>J17</f>
        <v>декабрь</v>
      </c>
      <c r="K50" s="29" t="s">
        <v>164</v>
      </c>
      <c r="L50" s="30" t="str">
        <f>L17</f>
        <v>январь</v>
      </c>
      <c r="M50" s="31" t="s">
        <v>145</v>
      </c>
      <c r="N50" s="33" t="str">
        <f>N17</f>
        <v>декабрь</v>
      </c>
    </row>
    <row r="51" spans="1:14" ht="15" customHeight="1" x14ac:dyDescent="0.2">
      <c r="A51" s="481"/>
      <c r="B51" s="482"/>
      <c r="C51" s="482"/>
      <c r="D51" s="482"/>
      <c r="E51" s="483"/>
      <c r="F51" s="614"/>
      <c r="G51" s="615">
        <f>G18</f>
        <v>45291</v>
      </c>
      <c r="H51" s="616"/>
      <c r="I51" s="616"/>
      <c r="J51" s="617"/>
      <c r="K51" s="615">
        <f>K18</f>
        <v>44926</v>
      </c>
      <c r="L51" s="616"/>
      <c r="M51" s="616"/>
      <c r="N51" s="617"/>
    </row>
    <row r="52" spans="1:14" ht="11.25" customHeight="1" x14ac:dyDescent="0.2">
      <c r="A52" s="382">
        <v>1</v>
      </c>
      <c r="B52" s="383"/>
      <c r="C52" s="383"/>
      <c r="D52" s="383"/>
      <c r="E52" s="384"/>
      <c r="F52" s="96">
        <v>2</v>
      </c>
      <c r="G52" s="481">
        <v>3</v>
      </c>
      <c r="H52" s="482"/>
      <c r="I52" s="482"/>
      <c r="J52" s="483"/>
      <c r="K52" s="481">
        <v>4</v>
      </c>
      <c r="L52" s="482"/>
      <c r="M52" s="482"/>
      <c r="N52" s="483"/>
    </row>
    <row r="53" spans="1:14" s="8" customFormat="1" ht="15" customHeight="1" x14ac:dyDescent="0.2">
      <c r="A53" s="372" t="s">
        <v>29</v>
      </c>
      <c r="B53" s="373"/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4"/>
    </row>
    <row r="54" spans="1:14" s="8" customFormat="1" ht="15" customHeight="1" x14ac:dyDescent="0.2">
      <c r="A54" s="618" t="s">
        <v>30</v>
      </c>
      <c r="B54" s="618"/>
      <c r="C54" s="618"/>
      <c r="D54" s="618"/>
      <c r="E54" s="618"/>
      <c r="F54" s="75" t="s">
        <v>99</v>
      </c>
      <c r="G54" s="425">
        <f>SUM(G55:J59)</f>
        <v>0</v>
      </c>
      <c r="H54" s="426"/>
      <c r="I54" s="426"/>
      <c r="J54" s="427"/>
      <c r="K54" s="425">
        <f>SUM(K55:N59)</f>
        <v>0</v>
      </c>
      <c r="L54" s="426"/>
      <c r="M54" s="426"/>
      <c r="N54" s="427"/>
    </row>
    <row r="55" spans="1:14" s="8" customFormat="1" ht="15" customHeight="1" x14ac:dyDescent="0.2">
      <c r="A55" s="612" t="s">
        <v>52</v>
      </c>
      <c r="B55" s="612"/>
      <c r="C55" s="612"/>
      <c r="D55" s="612"/>
      <c r="E55" s="612"/>
      <c r="F55" s="97"/>
      <c r="G55" s="590">
        <v>0</v>
      </c>
      <c r="H55" s="591"/>
      <c r="I55" s="591"/>
      <c r="J55" s="592"/>
      <c r="K55" s="590">
        <v>0</v>
      </c>
      <c r="L55" s="591"/>
      <c r="M55" s="591"/>
      <c r="N55" s="592"/>
    </row>
    <row r="56" spans="1:14" s="8" customFormat="1" ht="15" customHeight="1" x14ac:dyDescent="0.2">
      <c r="A56" s="619" t="s">
        <v>31</v>
      </c>
      <c r="B56" s="619"/>
      <c r="C56" s="619"/>
      <c r="D56" s="619"/>
      <c r="E56" s="619"/>
      <c r="F56" s="98" t="s">
        <v>32</v>
      </c>
      <c r="G56" s="440"/>
      <c r="H56" s="441"/>
      <c r="I56" s="441"/>
      <c r="J56" s="442"/>
      <c r="K56" s="440"/>
      <c r="L56" s="441"/>
      <c r="M56" s="441"/>
      <c r="N56" s="442"/>
    </row>
    <row r="57" spans="1:14" s="8" customFormat="1" ht="15" customHeight="1" x14ac:dyDescent="0.2">
      <c r="A57" s="604" t="s">
        <v>33</v>
      </c>
      <c r="B57" s="604"/>
      <c r="C57" s="604"/>
      <c r="D57" s="604"/>
      <c r="E57" s="604"/>
      <c r="F57" s="75" t="s">
        <v>34</v>
      </c>
      <c r="G57" s="432">
        <v>0</v>
      </c>
      <c r="H57" s="433"/>
      <c r="I57" s="433"/>
      <c r="J57" s="434"/>
      <c r="K57" s="432">
        <v>0</v>
      </c>
      <c r="L57" s="433"/>
      <c r="M57" s="433"/>
      <c r="N57" s="434"/>
    </row>
    <row r="58" spans="1:14" s="8" customFormat="1" ht="27" customHeight="1" x14ac:dyDescent="0.2">
      <c r="A58" s="604" t="s">
        <v>274</v>
      </c>
      <c r="B58" s="604"/>
      <c r="C58" s="604"/>
      <c r="D58" s="604"/>
      <c r="E58" s="604"/>
      <c r="F58" s="75" t="s">
        <v>35</v>
      </c>
      <c r="G58" s="432">
        <v>0</v>
      </c>
      <c r="H58" s="433"/>
      <c r="I58" s="433"/>
      <c r="J58" s="434"/>
      <c r="K58" s="432">
        <v>0</v>
      </c>
      <c r="L58" s="433"/>
      <c r="M58" s="433"/>
      <c r="N58" s="434"/>
    </row>
    <row r="59" spans="1:14" s="8" customFormat="1" ht="15" customHeight="1" x14ac:dyDescent="0.2">
      <c r="A59" s="604" t="s">
        <v>36</v>
      </c>
      <c r="B59" s="604"/>
      <c r="C59" s="604"/>
      <c r="D59" s="604"/>
      <c r="E59" s="604"/>
      <c r="F59" s="75" t="s">
        <v>37</v>
      </c>
      <c r="G59" s="432">
        <v>0</v>
      </c>
      <c r="H59" s="433"/>
      <c r="I59" s="433"/>
      <c r="J59" s="434"/>
      <c r="K59" s="419">
        <v>0</v>
      </c>
      <c r="L59" s="420"/>
      <c r="M59" s="420"/>
      <c r="N59" s="421"/>
    </row>
    <row r="60" spans="1:14" s="8" customFormat="1" ht="15" customHeight="1" x14ac:dyDescent="0.2">
      <c r="A60" s="618" t="s">
        <v>38</v>
      </c>
      <c r="B60" s="618"/>
      <c r="C60" s="618"/>
      <c r="D60" s="618"/>
      <c r="E60" s="618"/>
      <c r="F60" s="75" t="s">
        <v>100</v>
      </c>
      <c r="G60" s="593">
        <f>SUM(G61:J66)</f>
        <v>91</v>
      </c>
      <c r="H60" s="594"/>
      <c r="I60" s="594"/>
      <c r="J60" s="595"/>
      <c r="K60" s="593">
        <f>SUM(K61:N66)</f>
        <v>82</v>
      </c>
      <c r="L60" s="594"/>
      <c r="M60" s="594"/>
      <c r="N60" s="595"/>
    </row>
    <row r="61" spans="1:14" s="8" customFormat="1" ht="15" customHeight="1" x14ac:dyDescent="0.2">
      <c r="A61" s="612" t="s">
        <v>52</v>
      </c>
      <c r="B61" s="612"/>
      <c r="C61" s="612"/>
      <c r="D61" s="612"/>
      <c r="E61" s="612"/>
      <c r="F61" s="97"/>
      <c r="G61" s="632"/>
      <c r="H61" s="633"/>
      <c r="I61" s="633"/>
      <c r="J61" s="633"/>
      <c r="K61" s="632"/>
      <c r="L61" s="633"/>
      <c r="M61" s="633"/>
      <c r="N61" s="634"/>
    </row>
    <row r="62" spans="1:14" s="8" customFormat="1" ht="15" customHeight="1" x14ac:dyDescent="0.2">
      <c r="A62" s="619" t="s">
        <v>39</v>
      </c>
      <c r="B62" s="619"/>
      <c r="C62" s="619"/>
      <c r="D62" s="619"/>
      <c r="E62" s="619"/>
      <c r="F62" s="98" t="s">
        <v>40</v>
      </c>
      <c r="G62" s="413">
        <v>0</v>
      </c>
      <c r="H62" s="414"/>
      <c r="I62" s="414"/>
      <c r="J62" s="414"/>
      <c r="K62" s="413">
        <v>0</v>
      </c>
      <c r="L62" s="414"/>
      <c r="M62" s="414"/>
      <c r="N62" s="415"/>
    </row>
    <row r="63" spans="1:14" s="8" customFormat="1" ht="37.5" customHeight="1" x14ac:dyDescent="0.2">
      <c r="A63" s="604" t="s">
        <v>41</v>
      </c>
      <c r="B63" s="604"/>
      <c r="C63" s="604"/>
      <c r="D63" s="604"/>
      <c r="E63" s="604"/>
      <c r="F63" s="75" t="s">
        <v>42</v>
      </c>
      <c r="G63" s="422">
        <v>91</v>
      </c>
      <c r="H63" s="423"/>
      <c r="I63" s="423"/>
      <c r="J63" s="424"/>
      <c r="K63" s="413">
        <v>82</v>
      </c>
      <c r="L63" s="414"/>
      <c r="M63" s="414"/>
      <c r="N63" s="415"/>
    </row>
    <row r="64" spans="1:14" s="8" customFormat="1" ht="15" customHeight="1" x14ac:dyDescent="0.2">
      <c r="A64" s="604" t="s">
        <v>43</v>
      </c>
      <c r="B64" s="604"/>
      <c r="C64" s="604"/>
      <c r="D64" s="604"/>
      <c r="E64" s="604"/>
      <c r="F64" s="75" t="s">
        <v>44</v>
      </c>
      <c r="G64" s="422">
        <v>0</v>
      </c>
      <c r="H64" s="423"/>
      <c r="I64" s="423"/>
      <c r="J64" s="424"/>
      <c r="K64" s="413">
        <v>0</v>
      </c>
      <c r="L64" s="414"/>
      <c r="M64" s="414"/>
      <c r="N64" s="415"/>
    </row>
    <row r="65" spans="1:19" s="8" customFormat="1" ht="15" customHeight="1" x14ac:dyDescent="0.2">
      <c r="A65" s="604" t="s">
        <v>45</v>
      </c>
      <c r="B65" s="604"/>
      <c r="C65" s="604"/>
      <c r="D65" s="604"/>
      <c r="E65" s="604"/>
      <c r="F65" s="75" t="s">
        <v>46</v>
      </c>
      <c r="G65" s="422">
        <v>0</v>
      </c>
      <c r="H65" s="423"/>
      <c r="I65" s="423"/>
      <c r="J65" s="424"/>
      <c r="K65" s="413">
        <v>0</v>
      </c>
      <c r="L65" s="414"/>
      <c r="M65" s="414"/>
      <c r="N65" s="415"/>
    </row>
    <row r="66" spans="1:19" s="8" customFormat="1" ht="15" customHeight="1" x14ac:dyDescent="0.2">
      <c r="A66" s="604" t="s">
        <v>28</v>
      </c>
      <c r="B66" s="604"/>
      <c r="C66" s="604"/>
      <c r="D66" s="604"/>
      <c r="E66" s="604"/>
      <c r="F66" s="75" t="s">
        <v>47</v>
      </c>
      <c r="G66" s="422">
        <v>0</v>
      </c>
      <c r="H66" s="423"/>
      <c r="I66" s="423"/>
      <c r="J66" s="424"/>
      <c r="K66" s="413">
        <v>0</v>
      </c>
      <c r="L66" s="414"/>
      <c r="M66" s="414"/>
      <c r="N66" s="415"/>
    </row>
    <row r="67" spans="1:19" s="8" customFormat="1" ht="27" customHeight="1" x14ac:dyDescent="0.2">
      <c r="A67" s="604" t="s">
        <v>192</v>
      </c>
      <c r="B67" s="604"/>
      <c r="C67" s="604"/>
      <c r="D67" s="604"/>
      <c r="E67" s="604"/>
      <c r="F67" s="75" t="s">
        <v>287</v>
      </c>
      <c r="G67" s="425">
        <f>G54-G60</f>
        <v>-91</v>
      </c>
      <c r="H67" s="426"/>
      <c r="I67" s="426"/>
      <c r="J67" s="427"/>
      <c r="K67" s="425">
        <f>K54-K60</f>
        <v>-82</v>
      </c>
      <c r="L67" s="426"/>
      <c r="M67" s="426"/>
      <c r="N67" s="427"/>
      <c r="O67" s="108"/>
      <c r="P67" s="103"/>
      <c r="Q67" s="103"/>
      <c r="R67" s="103"/>
    </row>
    <row r="68" spans="1:19" s="8" customFormat="1" ht="38.25" customHeight="1" x14ac:dyDescent="0.2">
      <c r="A68" s="618" t="s">
        <v>193</v>
      </c>
      <c r="B68" s="618"/>
      <c r="C68" s="618"/>
      <c r="D68" s="618"/>
      <c r="E68" s="618"/>
      <c r="F68" s="75" t="s">
        <v>252</v>
      </c>
      <c r="G68" s="425">
        <f>G33+G48+G67</f>
        <v>21</v>
      </c>
      <c r="H68" s="426"/>
      <c r="I68" s="426"/>
      <c r="J68" s="427"/>
      <c r="K68" s="425">
        <f>K33+K48+K67</f>
        <v>0</v>
      </c>
      <c r="L68" s="426"/>
      <c r="M68" s="426"/>
      <c r="N68" s="427"/>
      <c r="O68" s="646"/>
      <c r="P68" s="647"/>
      <c r="Q68" s="647"/>
      <c r="R68" s="647"/>
      <c r="S68" s="647"/>
    </row>
    <row r="69" spans="1:19" s="8" customFormat="1" ht="15" customHeight="1" x14ac:dyDescent="0.2">
      <c r="A69" s="316" t="s">
        <v>194</v>
      </c>
      <c r="B69" s="600"/>
      <c r="C69" s="600"/>
      <c r="D69" s="600"/>
      <c r="E69" s="601"/>
      <c r="F69" s="602" t="s">
        <v>288</v>
      </c>
      <c r="G69" s="651">
        <v>44</v>
      </c>
      <c r="H69" s="652"/>
      <c r="I69" s="652"/>
      <c r="J69" s="653"/>
      <c r="K69" s="651">
        <v>44</v>
      </c>
      <c r="L69" s="652"/>
      <c r="M69" s="652"/>
      <c r="N69" s="653"/>
      <c r="O69" s="646"/>
      <c r="P69" s="648"/>
      <c r="Q69" s="648"/>
      <c r="R69" s="648"/>
      <c r="S69" s="648"/>
    </row>
    <row r="70" spans="1:19" s="8" customFormat="1" ht="15" customHeight="1" x14ac:dyDescent="0.2">
      <c r="A70" s="596" t="s">
        <v>195</v>
      </c>
      <c r="B70" s="597"/>
      <c r="C70" s="598">
        <f>Баланс!G33</f>
        <v>44926</v>
      </c>
      <c r="D70" s="598"/>
      <c r="E70" s="599"/>
      <c r="F70" s="603"/>
      <c r="G70" s="419"/>
      <c r="H70" s="420"/>
      <c r="I70" s="420"/>
      <c r="J70" s="421"/>
      <c r="K70" s="419"/>
      <c r="L70" s="420"/>
      <c r="M70" s="420"/>
      <c r="N70" s="421"/>
      <c r="O70" s="649"/>
      <c r="P70" s="650"/>
      <c r="Q70" s="650"/>
      <c r="R70" s="650"/>
      <c r="S70" s="650"/>
    </row>
    <row r="71" spans="1:19" s="8" customFormat="1" ht="15.75" customHeight="1" x14ac:dyDescent="0.2">
      <c r="A71" s="643" t="s">
        <v>194</v>
      </c>
      <c r="B71" s="600"/>
      <c r="C71" s="600"/>
      <c r="D71" s="600"/>
      <c r="E71" s="601"/>
      <c r="F71" s="602" t="s">
        <v>289</v>
      </c>
      <c r="G71" s="654">
        <f>G69+G68</f>
        <v>65</v>
      </c>
      <c r="H71" s="655"/>
      <c r="I71" s="655"/>
      <c r="J71" s="656"/>
      <c r="K71" s="654">
        <v>44</v>
      </c>
      <c r="L71" s="655"/>
      <c r="M71" s="655"/>
      <c r="N71" s="656"/>
      <c r="O71" s="646"/>
      <c r="P71" s="647"/>
      <c r="Q71" s="647"/>
      <c r="R71" s="647"/>
      <c r="S71" s="647"/>
    </row>
    <row r="72" spans="1:19" s="8" customFormat="1" ht="17.25" customHeight="1" x14ac:dyDescent="0.2">
      <c r="A72" s="624" t="s">
        <v>195</v>
      </c>
      <c r="B72" s="625"/>
      <c r="C72" s="626">
        <f>Баланс!F33</f>
        <v>45291</v>
      </c>
      <c r="D72" s="626"/>
      <c r="E72" s="627"/>
      <c r="F72" s="628"/>
      <c r="G72" s="657"/>
      <c r="H72" s="658"/>
      <c r="I72" s="658"/>
      <c r="J72" s="659"/>
      <c r="K72" s="657"/>
      <c r="L72" s="658"/>
      <c r="M72" s="658"/>
      <c r="N72" s="659"/>
      <c r="O72" s="150"/>
      <c r="P72" s="151"/>
      <c r="Q72" s="151"/>
      <c r="R72" s="151"/>
      <c r="S72" s="151"/>
    </row>
    <row r="73" spans="1:19" s="8" customFormat="1" ht="26.25" customHeight="1" x14ac:dyDescent="0.2">
      <c r="A73" s="623" t="s">
        <v>196</v>
      </c>
      <c r="B73" s="623"/>
      <c r="C73" s="623"/>
      <c r="D73" s="623"/>
      <c r="E73" s="623"/>
      <c r="F73" s="75" t="s">
        <v>290</v>
      </c>
      <c r="G73" s="432">
        <v>0</v>
      </c>
      <c r="H73" s="433"/>
      <c r="I73" s="433"/>
      <c r="J73" s="434"/>
      <c r="K73" s="432">
        <v>0</v>
      </c>
      <c r="L73" s="433"/>
      <c r="M73" s="433"/>
      <c r="N73" s="434"/>
      <c r="O73" s="644"/>
      <c r="P73" s="645"/>
      <c r="Q73" s="645"/>
      <c r="R73" s="645"/>
    </row>
    <row r="74" spans="1:19" ht="11.25" customHeight="1" x14ac:dyDescent="0.2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1"/>
    </row>
    <row r="75" spans="1:19" ht="11.25" customHeight="1" x14ac:dyDescent="0.2">
      <c r="A75" s="82" t="s">
        <v>73</v>
      </c>
      <c r="B75" s="352"/>
      <c r="C75" s="352"/>
      <c r="D75" s="82"/>
      <c r="E75" s="83"/>
      <c r="F75" s="80"/>
      <c r="G75" s="80"/>
      <c r="H75" s="80"/>
      <c r="I75" s="80"/>
      <c r="J75" s="466" t="str">
        <f>Баланс!F107</f>
        <v>В.П.Сухоцкий</v>
      </c>
      <c r="K75" s="466"/>
      <c r="L75" s="466"/>
      <c r="M75" s="466"/>
      <c r="N75" s="466"/>
    </row>
    <row r="76" spans="1:19" ht="11.25" customHeight="1" x14ac:dyDescent="0.2">
      <c r="A76" s="83"/>
      <c r="B76" s="319" t="s">
        <v>72</v>
      </c>
      <c r="C76" s="319"/>
      <c r="D76" s="56"/>
      <c r="E76" s="83"/>
      <c r="F76" s="57"/>
      <c r="G76" s="57"/>
      <c r="H76" s="57"/>
      <c r="I76" s="57"/>
      <c r="J76" s="347" t="s">
        <v>246</v>
      </c>
      <c r="K76" s="347"/>
      <c r="L76" s="347"/>
      <c r="M76" s="347"/>
      <c r="N76" s="348"/>
    </row>
    <row r="77" spans="1:19" ht="11.25" customHeight="1" x14ac:dyDescent="0.2">
      <c r="A77" s="83"/>
      <c r="B77" s="56"/>
      <c r="C77" s="56"/>
      <c r="D77" s="56"/>
      <c r="E77" s="83"/>
      <c r="F77" s="57"/>
      <c r="G77" s="57"/>
      <c r="H77" s="57"/>
      <c r="I77" s="57"/>
      <c r="J77" s="56"/>
      <c r="K77" s="56"/>
      <c r="L77" s="56"/>
      <c r="M77" s="56"/>
      <c r="N77" s="57"/>
    </row>
    <row r="78" spans="1:19" ht="11.25" customHeight="1" x14ac:dyDescent="0.2">
      <c r="A78" s="82" t="s">
        <v>74</v>
      </c>
      <c r="B78" s="352"/>
      <c r="C78" s="352"/>
      <c r="D78" s="82"/>
      <c r="E78" s="83"/>
      <c r="F78" s="80"/>
      <c r="G78" s="80"/>
      <c r="H78" s="80"/>
      <c r="I78" s="80"/>
      <c r="J78" s="466" t="str">
        <f>Баланс!F110</f>
        <v>Т.В.Кухто</v>
      </c>
      <c r="K78" s="466"/>
      <c r="L78" s="466"/>
      <c r="M78" s="466"/>
      <c r="N78" s="466"/>
    </row>
    <row r="79" spans="1:19" ht="11.25" customHeight="1" x14ac:dyDescent="0.2">
      <c r="A79" s="83"/>
      <c r="B79" s="319" t="s">
        <v>72</v>
      </c>
      <c r="C79" s="319"/>
      <c r="D79" s="56"/>
      <c r="E79" s="83"/>
      <c r="F79" s="84"/>
      <c r="G79" s="84"/>
      <c r="H79" s="84"/>
      <c r="I79" s="84"/>
      <c r="J79" s="347" t="s">
        <v>246</v>
      </c>
      <c r="K79" s="347"/>
      <c r="L79" s="347"/>
      <c r="M79" s="347"/>
      <c r="N79" s="348"/>
    </row>
    <row r="80" spans="1:19" ht="11.25" customHeight="1" x14ac:dyDescent="0.2">
      <c r="A80" s="83"/>
      <c r="B80" s="83"/>
      <c r="C80" s="83"/>
      <c r="D80" s="83"/>
      <c r="E80" s="83"/>
      <c r="F80" s="80"/>
      <c r="G80" s="80"/>
      <c r="H80" s="80"/>
      <c r="I80" s="80"/>
      <c r="J80" s="85"/>
      <c r="K80" s="85"/>
      <c r="L80" s="85"/>
      <c r="M80" s="85"/>
      <c r="N80" s="85"/>
    </row>
    <row r="81" spans="1:14" ht="11.25" customHeight="1" x14ac:dyDescent="0.2">
      <c r="A81" s="435" t="str">
        <f>IF(Баланс!A113="","",Баланс!A113)</f>
        <v>21 февраля 2024 г.</v>
      </c>
      <c r="B81" s="435"/>
      <c r="C81" s="86"/>
      <c r="D81" s="86"/>
      <c r="E81" s="86"/>
      <c r="F81" s="80"/>
      <c r="G81" s="80"/>
      <c r="H81" s="80"/>
      <c r="I81" s="80"/>
      <c r="J81" s="85"/>
      <c r="K81" s="85"/>
      <c r="L81" s="85"/>
      <c r="M81" s="85"/>
      <c r="N81" s="85"/>
    </row>
    <row r="82" spans="1:14" ht="3" customHeight="1" x14ac:dyDescent="0.2">
      <c r="A82" s="219"/>
      <c r="B82" s="219"/>
      <c r="C82" s="219"/>
      <c r="D82" s="219"/>
      <c r="E82" s="219"/>
      <c r="F82" s="217"/>
      <c r="G82" s="217"/>
      <c r="H82" s="217"/>
      <c r="I82" s="217"/>
      <c r="J82" s="217"/>
      <c r="K82" s="217"/>
      <c r="L82" s="217"/>
      <c r="M82" s="217"/>
      <c r="N82" s="218"/>
    </row>
    <row r="83" spans="1:14" ht="11.25" customHeight="1" x14ac:dyDescent="0.2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</row>
    <row r="84" spans="1:14" ht="11.25" customHeight="1" x14ac:dyDescent="0.2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</row>
    <row r="85" spans="1:14" ht="11.25" customHeight="1" x14ac:dyDescent="0.2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</row>
    <row r="86" spans="1:14" ht="11.25" customHeight="1" x14ac:dyDescent="0.2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</row>
    <row r="87" spans="1:14" ht="11.25" customHeight="1" x14ac:dyDescent="0.2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</row>
    <row r="88" spans="1:14" ht="11.25" customHeight="1" x14ac:dyDescent="0.2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</row>
    <row r="89" spans="1:14" ht="11.25" customHeight="1" x14ac:dyDescent="0.2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</row>
    <row r="90" spans="1:14" ht="11.25" customHeight="1" x14ac:dyDescent="0.2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</row>
  </sheetData>
  <sheetProtection formatCells="0" formatColumns="0" formatRows="0" insertColumns="0" insertRows="0" insertHyperlinks="0" deleteColumns="0" deleteRows="0" sort="0" autoFilter="0" pivotTables="0"/>
  <mergeCells count="191">
    <mergeCell ref="O73:R73"/>
    <mergeCell ref="O68:S68"/>
    <mergeCell ref="O69:S69"/>
    <mergeCell ref="O70:S70"/>
    <mergeCell ref="O71:S71"/>
    <mergeCell ref="G69:J70"/>
    <mergeCell ref="K69:N70"/>
    <mergeCell ref="G68:J68"/>
    <mergeCell ref="G73:J73"/>
    <mergeCell ref="G71:J72"/>
    <mergeCell ref="K71:N72"/>
    <mergeCell ref="K62:N62"/>
    <mergeCell ref="K61:N61"/>
    <mergeCell ref="K63:N63"/>
    <mergeCell ref="K60:N60"/>
    <mergeCell ref="G61:J61"/>
    <mergeCell ref="A67:E67"/>
    <mergeCell ref="A68:E68"/>
    <mergeCell ref="A66:E66"/>
    <mergeCell ref="A71:E71"/>
    <mergeCell ref="A60:E60"/>
    <mergeCell ref="A64:E64"/>
    <mergeCell ref="A65:E65"/>
    <mergeCell ref="A61:E61"/>
    <mergeCell ref="A62:E62"/>
    <mergeCell ref="G66:J66"/>
    <mergeCell ref="E13:N13"/>
    <mergeCell ref="E10:N10"/>
    <mergeCell ref="A13:C13"/>
    <mergeCell ref="A11:C11"/>
    <mergeCell ref="A14:C14"/>
    <mergeCell ref="E14:N14"/>
    <mergeCell ref="A15:C15"/>
    <mergeCell ref="G58:J58"/>
    <mergeCell ref="K48:N48"/>
    <mergeCell ref="E15:N15"/>
    <mergeCell ref="G18:J18"/>
    <mergeCell ref="K52:N52"/>
    <mergeCell ref="K54:N54"/>
    <mergeCell ref="K55:N56"/>
    <mergeCell ref="A17:E18"/>
    <mergeCell ref="F17:F18"/>
    <mergeCell ref="A19:E19"/>
    <mergeCell ref="G19:J19"/>
    <mergeCell ref="G52:J52"/>
    <mergeCell ref="K51:N51"/>
    <mergeCell ref="K19:N19"/>
    <mergeCell ref="K21:N21"/>
    <mergeCell ref="K22:N22"/>
    <mergeCell ref="G21:J21"/>
    <mergeCell ref="J1:N1"/>
    <mergeCell ref="J3:N3"/>
    <mergeCell ref="A5:N5"/>
    <mergeCell ref="H2:N2"/>
    <mergeCell ref="G7:I7"/>
    <mergeCell ref="A6:N6"/>
    <mergeCell ref="E11:N11"/>
    <mergeCell ref="A12:C12"/>
    <mergeCell ref="E12:N12"/>
    <mergeCell ref="A10:C10"/>
    <mergeCell ref="A9:C9"/>
    <mergeCell ref="E9:N9"/>
    <mergeCell ref="A26:E26"/>
    <mergeCell ref="A27:E27"/>
    <mergeCell ref="G22:J22"/>
    <mergeCell ref="A20:N20"/>
    <mergeCell ref="K27:N27"/>
    <mergeCell ref="K24:N24"/>
    <mergeCell ref="K25:N25"/>
    <mergeCell ref="K26:N26"/>
    <mergeCell ref="G23:J23"/>
    <mergeCell ref="G24:J24"/>
    <mergeCell ref="G27:J27"/>
    <mergeCell ref="K23:N23"/>
    <mergeCell ref="A25:E25"/>
    <mergeCell ref="A23:E23"/>
    <mergeCell ref="A24:E24"/>
    <mergeCell ref="A21:E21"/>
    <mergeCell ref="A22:E22"/>
    <mergeCell ref="G25:J25"/>
    <mergeCell ref="G26:J26"/>
    <mergeCell ref="A28:E28"/>
    <mergeCell ref="A58:E58"/>
    <mergeCell ref="A63:E63"/>
    <mergeCell ref="G32:J32"/>
    <mergeCell ref="A32:E32"/>
    <mergeCell ref="G29:J29"/>
    <mergeCell ref="G30:J30"/>
    <mergeCell ref="G31:J31"/>
    <mergeCell ref="G33:J33"/>
    <mergeCell ref="A33:E33"/>
    <mergeCell ref="A47:E47"/>
    <mergeCell ref="G47:J47"/>
    <mergeCell ref="A46:E46"/>
    <mergeCell ref="A29:E29"/>
    <mergeCell ref="A34:N34"/>
    <mergeCell ref="K31:N31"/>
    <mergeCell ref="G28:J28"/>
    <mergeCell ref="K32:N32"/>
    <mergeCell ref="G42:J42"/>
    <mergeCell ref="K46:N46"/>
    <mergeCell ref="K47:N47"/>
    <mergeCell ref="K40:N40"/>
    <mergeCell ref="K43:N43"/>
    <mergeCell ref="K44:N44"/>
    <mergeCell ref="A44:E44"/>
    <mergeCell ref="G40:J40"/>
    <mergeCell ref="G41:J41"/>
    <mergeCell ref="G44:J44"/>
    <mergeCell ref="B79:C79"/>
    <mergeCell ref="J75:N75"/>
    <mergeCell ref="J78:N78"/>
    <mergeCell ref="J79:N79"/>
    <mergeCell ref="J76:N76"/>
    <mergeCell ref="B75:C75"/>
    <mergeCell ref="B76:C76"/>
    <mergeCell ref="B78:C78"/>
    <mergeCell ref="K45:N45"/>
    <mergeCell ref="K41:N41"/>
    <mergeCell ref="K42:N42"/>
    <mergeCell ref="A73:E73"/>
    <mergeCell ref="A72:B72"/>
    <mergeCell ref="C72:E72"/>
    <mergeCell ref="F71:F72"/>
    <mergeCell ref="K68:N68"/>
    <mergeCell ref="K64:N64"/>
    <mergeCell ref="K58:N58"/>
    <mergeCell ref="K59:N59"/>
    <mergeCell ref="K57:N57"/>
    <mergeCell ref="G45:J45"/>
    <mergeCell ref="A50:E51"/>
    <mergeCell ref="G48:J48"/>
    <mergeCell ref="G43:J43"/>
    <mergeCell ref="A41:E41"/>
    <mergeCell ref="A42:E42"/>
    <mergeCell ref="A30:E30"/>
    <mergeCell ref="A31:E31"/>
    <mergeCell ref="A56:E56"/>
    <mergeCell ref="A53:N53"/>
    <mergeCell ref="A54:E54"/>
    <mergeCell ref="A55:E55"/>
    <mergeCell ref="G37:J37"/>
    <mergeCell ref="G38:J38"/>
    <mergeCell ref="A37:E37"/>
    <mergeCell ref="A38:E38"/>
    <mergeCell ref="A36:E36"/>
    <mergeCell ref="A35:E35"/>
    <mergeCell ref="G35:J35"/>
    <mergeCell ref="G36:J36"/>
    <mergeCell ref="A48:E48"/>
    <mergeCell ref="A52:E52"/>
    <mergeCell ref="G39:J39"/>
    <mergeCell ref="A39:E39"/>
    <mergeCell ref="O16:R19"/>
    <mergeCell ref="A81:B81"/>
    <mergeCell ref="K73:N73"/>
    <mergeCell ref="K18:N18"/>
    <mergeCell ref="K65:N65"/>
    <mergeCell ref="K66:N66"/>
    <mergeCell ref="K67:N67"/>
    <mergeCell ref="K39:N39"/>
    <mergeCell ref="K36:N36"/>
    <mergeCell ref="K28:N28"/>
    <mergeCell ref="K38:N38"/>
    <mergeCell ref="K37:N37"/>
    <mergeCell ref="K33:N33"/>
    <mergeCell ref="K29:N29"/>
    <mergeCell ref="K30:N30"/>
    <mergeCell ref="K35:N35"/>
    <mergeCell ref="G64:J64"/>
    <mergeCell ref="G54:J54"/>
    <mergeCell ref="A40:E40"/>
    <mergeCell ref="A43:E43"/>
    <mergeCell ref="G46:J46"/>
    <mergeCell ref="F50:F51"/>
    <mergeCell ref="G51:J51"/>
    <mergeCell ref="A45:E45"/>
    <mergeCell ref="G55:J56"/>
    <mergeCell ref="G67:J67"/>
    <mergeCell ref="G65:J65"/>
    <mergeCell ref="G63:J63"/>
    <mergeCell ref="G60:J60"/>
    <mergeCell ref="G62:J62"/>
    <mergeCell ref="A70:B70"/>
    <mergeCell ref="C70:E70"/>
    <mergeCell ref="A69:E69"/>
    <mergeCell ref="F69:F70"/>
    <mergeCell ref="G59:J59"/>
    <mergeCell ref="A57:E57"/>
    <mergeCell ref="G57:J57"/>
    <mergeCell ref="A59:E59"/>
  </mergeCells>
  <phoneticPr fontId="5" type="noConversion"/>
  <conditionalFormatting sqref="O68:O72">
    <cfRule type="cellIs" dxfId="1" priority="6" stopIfTrue="1" operator="greaterThan">
      <formula>0</formula>
    </cfRule>
  </conditionalFormatting>
  <conditionalFormatting sqref="E10:N10">
    <cfRule type="cellIs" dxfId="0" priority="5" stopIfTrue="1" operator="equal">
      <formula>0</formula>
    </cfRule>
  </conditionalFormatting>
  <dataValidations count="1">
    <dataValidation type="decimal" operator="greaterThanOrEqual" allowBlank="1" showInputMessage="1" showErrorMessage="1" errorTitle="Внимание!" error="Значение в данной ячейке не должно быть отрицательным" sqref="G29:N32 G62:N66 G44:N47">
      <formula1>0</formula1>
    </dataValidation>
  </dataValidations>
  <pageMargins left="0.78740157480314965" right="0.39370078740157483" top="0.39370078740157483" bottom="0.19685039370078741" header="0.19685039370078741" footer="0.23622047244094491"/>
  <pageSetup paperSize="9" fitToHeight="0" orientation="portrait" blackAndWhite="1" r:id="rId1"/>
  <headerFooter alignWithMargins="0">
    <oddHeader>&amp;R&amp;"Times New Roman,обычный"&amp;7Подготовлено с использованием системы "КонсультантПлюс"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3"/>
  <sheetViews>
    <sheetView view="pageBreakPreview" topLeftCell="A4" zoomScaleNormal="100" zoomScaleSheetLayoutView="100" workbookViewId="0">
      <selection activeCell="B7" sqref="B7"/>
    </sheetView>
  </sheetViews>
  <sheetFormatPr defaultRowHeight="12.75" x14ac:dyDescent="0.2"/>
  <cols>
    <col min="1" max="1" width="13.42578125" style="228" customWidth="1"/>
    <col min="2" max="2" width="45.140625" style="228" customWidth="1"/>
    <col min="3" max="3" width="8.7109375" style="228" customWidth="1"/>
    <col min="4" max="4" width="32.140625" style="228" customWidth="1"/>
    <col min="5" max="5" width="14" style="228" customWidth="1"/>
    <col min="6" max="6" width="8.5703125" style="228" customWidth="1"/>
    <col min="7" max="16384" width="9.140625" style="228"/>
  </cols>
  <sheetData>
    <row r="1" spans="1:4" ht="39.75" customHeight="1" x14ac:dyDescent="0.2">
      <c r="A1" s="660" t="s">
        <v>330</v>
      </c>
      <c r="B1" s="661"/>
      <c r="C1" s="661"/>
      <c r="D1" s="661"/>
    </row>
    <row r="2" spans="1:4" ht="48.75" customHeight="1" x14ac:dyDescent="0.2">
      <c r="A2" s="229" t="s">
        <v>331</v>
      </c>
      <c r="B2" s="229" t="s">
        <v>332</v>
      </c>
      <c r="C2" s="229" t="s">
        <v>333</v>
      </c>
      <c r="D2" s="229" t="s">
        <v>334</v>
      </c>
    </row>
    <row r="3" spans="1:4" x14ac:dyDescent="0.2">
      <c r="A3" s="230"/>
      <c r="B3" s="231"/>
      <c r="C3" s="232"/>
      <c r="D3" s="231"/>
    </row>
    <row r="4" spans="1:4" x14ac:dyDescent="0.2">
      <c r="A4" s="230"/>
      <c r="B4" s="231"/>
      <c r="C4" s="232"/>
      <c r="D4" s="231"/>
    </row>
    <row r="5" spans="1:4" x14ac:dyDescent="0.2">
      <c r="A5" s="230"/>
      <c r="B5" s="231"/>
      <c r="C5" s="232"/>
      <c r="D5" s="231"/>
    </row>
    <row r="6" spans="1:4" x14ac:dyDescent="0.2">
      <c r="A6" s="230"/>
      <c r="B6" s="231"/>
      <c r="C6" s="232"/>
      <c r="D6" s="231"/>
    </row>
    <row r="7" spans="1:4" x14ac:dyDescent="0.2">
      <c r="A7" s="230"/>
      <c r="B7" s="231"/>
      <c r="C7" s="232"/>
      <c r="D7" s="231"/>
    </row>
    <row r="8" spans="1:4" x14ac:dyDescent="0.2">
      <c r="A8" s="230"/>
      <c r="B8" s="231"/>
      <c r="C8" s="232"/>
      <c r="D8" s="231"/>
    </row>
    <row r="9" spans="1:4" x14ac:dyDescent="0.2">
      <c r="A9" s="230"/>
      <c r="B9" s="231"/>
      <c r="C9" s="232"/>
      <c r="D9" s="231"/>
    </row>
    <row r="10" spans="1:4" x14ac:dyDescent="0.2">
      <c r="A10" s="230"/>
      <c r="B10" s="231"/>
      <c r="C10" s="232"/>
      <c r="D10" s="231"/>
    </row>
    <row r="11" spans="1:4" x14ac:dyDescent="0.2">
      <c r="A11" s="230"/>
      <c r="B11" s="231"/>
      <c r="C11" s="232"/>
      <c r="D11" s="231"/>
    </row>
    <row r="12" spans="1:4" x14ac:dyDescent="0.2">
      <c r="A12" s="230"/>
      <c r="B12" s="231"/>
      <c r="C12" s="232"/>
      <c r="D12" s="231"/>
    </row>
    <row r="13" spans="1:4" x14ac:dyDescent="0.2">
      <c r="A13" s="230"/>
      <c r="B13" s="231"/>
      <c r="C13" s="232"/>
      <c r="D13" s="231"/>
    </row>
    <row r="14" spans="1:4" x14ac:dyDescent="0.2">
      <c r="A14" s="230"/>
      <c r="B14" s="231"/>
      <c r="C14" s="232"/>
      <c r="D14" s="231"/>
    </row>
    <row r="15" spans="1:4" x14ac:dyDescent="0.2">
      <c r="A15" s="230"/>
      <c r="B15" s="231"/>
      <c r="C15" s="232"/>
      <c r="D15" s="231"/>
    </row>
    <row r="16" spans="1:4" x14ac:dyDescent="0.2">
      <c r="A16" s="230"/>
      <c r="B16" s="231"/>
      <c r="C16" s="232"/>
      <c r="D16" s="231"/>
    </row>
    <row r="17" spans="1:4" x14ac:dyDescent="0.2">
      <c r="A17" s="230"/>
      <c r="B17" s="231"/>
      <c r="C17" s="232"/>
      <c r="D17" s="231"/>
    </row>
    <row r="18" spans="1:4" x14ac:dyDescent="0.2">
      <c r="A18" s="230"/>
      <c r="B18" s="231"/>
      <c r="C18" s="232"/>
      <c r="D18" s="231"/>
    </row>
    <row r="19" spans="1:4" x14ac:dyDescent="0.2">
      <c r="A19" s="230"/>
      <c r="B19" s="231"/>
      <c r="C19" s="232"/>
      <c r="D19" s="231"/>
    </row>
    <row r="20" spans="1:4" x14ac:dyDescent="0.2">
      <c r="A20" s="230"/>
      <c r="B20" s="231"/>
      <c r="C20" s="232"/>
      <c r="D20" s="231"/>
    </row>
    <row r="21" spans="1:4" x14ac:dyDescent="0.2">
      <c r="A21" s="230"/>
      <c r="B21" s="231"/>
      <c r="C21" s="232"/>
      <c r="D21" s="231"/>
    </row>
    <row r="22" spans="1:4" x14ac:dyDescent="0.2">
      <c r="A22" s="230"/>
      <c r="B22" s="231"/>
      <c r="C22" s="232"/>
      <c r="D22" s="231"/>
    </row>
    <row r="23" spans="1:4" x14ac:dyDescent="0.2">
      <c r="A23" s="230"/>
      <c r="B23" s="231"/>
      <c r="C23" s="232"/>
      <c r="D23" s="231"/>
    </row>
    <row r="24" spans="1:4" x14ac:dyDescent="0.2">
      <c r="A24" s="230"/>
      <c r="B24" s="231"/>
      <c r="C24" s="232"/>
      <c r="D24" s="231"/>
    </row>
    <row r="25" spans="1:4" x14ac:dyDescent="0.2">
      <c r="A25" s="230"/>
      <c r="B25" s="231"/>
      <c r="C25" s="232"/>
      <c r="D25" s="231"/>
    </row>
    <row r="26" spans="1:4" x14ac:dyDescent="0.2">
      <c r="A26" s="230"/>
      <c r="B26" s="231"/>
      <c r="C26" s="232"/>
      <c r="D26" s="231"/>
    </row>
    <row r="29" spans="1:4" ht="37.5" customHeight="1" x14ac:dyDescent="0.2">
      <c r="A29" s="662" t="s">
        <v>335</v>
      </c>
      <c r="B29" s="663"/>
      <c r="C29" s="233">
        <f>C32+C33</f>
        <v>0</v>
      </c>
    </row>
    <row r="31" spans="1:4" ht="51" customHeight="1" x14ac:dyDescent="0.2">
      <c r="A31" s="234" t="s">
        <v>336</v>
      </c>
      <c r="B31" s="234" t="s">
        <v>337</v>
      </c>
      <c r="C31" s="234" t="s">
        <v>333</v>
      </c>
    </row>
    <row r="32" spans="1:4" ht="24" x14ac:dyDescent="0.2">
      <c r="A32" s="235" t="s">
        <v>338</v>
      </c>
      <c r="B32" s="236">
        <v>0</v>
      </c>
      <c r="C32" s="237">
        <v>0</v>
      </c>
    </row>
    <row r="33" spans="1:3" ht="33.75" customHeight="1" x14ac:dyDescent="0.2">
      <c r="A33" s="238" t="s">
        <v>339</v>
      </c>
      <c r="B33" s="239">
        <f>B35+B36+B37</f>
        <v>0</v>
      </c>
      <c r="C33" s="239">
        <f>C35+C36+C37</f>
        <v>0</v>
      </c>
    </row>
    <row r="34" spans="1:3" ht="22.5" customHeight="1" x14ac:dyDescent="0.2">
      <c r="A34" s="238" t="s">
        <v>50</v>
      </c>
      <c r="B34" s="240" t="s">
        <v>340</v>
      </c>
      <c r="C34" s="240" t="s">
        <v>340</v>
      </c>
    </row>
    <row r="35" spans="1:3" ht="26.25" customHeight="1" x14ac:dyDescent="0.2">
      <c r="A35" s="238" t="s">
        <v>341</v>
      </c>
      <c r="B35" s="232"/>
      <c r="C35" s="232"/>
    </row>
    <row r="36" spans="1:3" ht="24" customHeight="1" x14ac:dyDescent="0.2">
      <c r="A36" s="238" t="s">
        <v>342</v>
      </c>
      <c r="B36" s="232"/>
      <c r="C36" s="232"/>
    </row>
    <row r="37" spans="1:3" ht="24.75" customHeight="1" x14ac:dyDescent="0.2">
      <c r="A37" s="238" t="s">
        <v>343</v>
      </c>
      <c r="B37" s="241"/>
      <c r="C37" s="232"/>
    </row>
    <row r="43" spans="1:3" x14ac:dyDescent="0.2">
      <c r="A43" s="242"/>
      <c r="B43" s="243"/>
      <c r="C43" s="244"/>
    </row>
  </sheetData>
  <sheetProtection sheet="1" selectLockedCells="1"/>
  <mergeCells count="2">
    <mergeCell ref="A1:D1"/>
    <mergeCell ref="A29:B29"/>
  </mergeCells>
  <dataValidations count="4">
    <dataValidation type="date" allowBlank="1" showInputMessage="1" showErrorMessage="1" error="Дата неверна" sqref="C39:C40">
      <formula1>38718</formula1>
      <formula2>47484</formula2>
    </dataValidation>
    <dataValidation type="whole" allowBlank="1" showInputMessage="1" showErrorMessage="1" error="Значение должно быть числом" sqref="B35:B37 B32:B33">
      <formula1>0</formula1>
      <formula2>9.99999999999999E+23</formula2>
    </dataValidation>
    <dataValidation type="whole" allowBlank="1" showInputMessage="1" showErrorMessage="1" error="Неверен УНП " sqref="A3:A26">
      <formula1>100000000</formula1>
      <formula2>999999999</formula2>
    </dataValidation>
    <dataValidation type="decimal" allowBlank="1" showInputMessage="1" showErrorMessage="1" error="Процент неверен" sqref="C29 C3:C26 C32:C33 C35:C37">
      <formula1>0</formula1>
      <formula2>100</formula2>
    </dataValidation>
  </dataValidations>
  <pageMargins left="0.39370078740157483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5"/>
  <sheetViews>
    <sheetView view="pageBreakPreview" topLeftCell="C1" zoomScaleNormal="100" zoomScaleSheetLayoutView="100" workbookViewId="0">
      <selection activeCell="F10" sqref="F10"/>
    </sheetView>
  </sheetViews>
  <sheetFormatPr defaultRowHeight="12.75" x14ac:dyDescent="0.2"/>
  <cols>
    <col min="1" max="1" width="4.42578125" style="228" hidden="1" customWidth="1"/>
    <col min="2" max="2" width="0.42578125" style="228" hidden="1" customWidth="1"/>
    <col min="3" max="3" width="53" style="228" customWidth="1"/>
    <col min="4" max="4" width="16.42578125" style="228" customWidth="1"/>
    <col min="5" max="5" width="16.140625" style="228" customWidth="1"/>
    <col min="6" max="6" width="14.140625" style="228" customWidth="1"/>
    <col min="7" max="16384" width="9.140625" style="228"/>
  </cols>
  <sheetData>
    <row r="1" spans="1:6" ht="33" customHeight="1" x14ac:dyDescent="0.2">
      <c r="C1" s="245" t="s">
        <v>344</v>
      </c>
    </row>
    <row r="2" spans="1:6" ht="57.75" customHeight="1" x14ac:dyDescent="0.2">
      <c r="A2" s="246" t="s">
        <v>51</v>
      </c>
      <c r="C2" s="247" t="s">
        <v>345</v>
      </c>
      <c r="D2" s="248" t="s">
        <v>79</v>
      </c>
      <c r="E2" s="249" t="s">
        <v>346</v>
      </c>
      <c r="F2" s="249" t="s">
        <v>347</v>
      </c>
    </row>
    <row r="3" spans="1:6" ht="39.75" customHeight="1" x14ac:dyDescent="0.2">
      <c r="A3" s="250">
        <v>60</v>
      </c>
      <c r="C3" s="251" t="s">
        <v>348</v>
      </c>
      <c r="D3" s="252" t="s">
        <v>349</v>
      </c>
      <c r="E3" s="253">
        <f>E4+E6</f>
        <v>46</v>
      </c>
      <c r="F3" s="253">
        <f>F4+F6</f>
        <v>46</v>
      </c>
    </row>
    <row r="4" spans="1:6" ht="39.75" customHeight="1" x14ac:dyDescent="0.2">
      <c r="A4" s="250">
        <v>61</v>
      </c>
      <c r="C4" s="251" t="s">
        <v>350</v>
      </c>
      <c r="D4" s="252" t="s">
        <v>349</v>
      </c>
      <c r="E4" s="254">
        <v>1</v>
      </c>
      <c r="F4" s="254">
        <v>1</v>
      </c>
    </row>
    <row r="5" spans="1:6" ht="39.75" customHeight="1" x14ac:dyDescent="0.2">
      <c r="A5" s="250">
        <v>63</v>
      </c>
      <c r="C5" s="251" t="s">
        <v>351</v>
      </c>
      <c r="D5" s="252" t="s">
        <v>349</v>
      </c>
      <c r="E5" s="254">
        <v>0</v>
      </c>
      <c r="F5" s="254">
        <v>0</v>
      </c>
    </row>
    <row r="6" spans="1:6" ht="39.75" customHeight="1" x14ac:dyDescent="0.2">
      <c r="A6" s="250">
        <v>64</v>
      </c>
      <c r="C6" s="251" t="s">
        <v>352</v>
      </c>
      <c r="D6" s="252" t="s">
        <v>349</v>
      </c>
      <c r="E6" s="254">
        <v>45</v>
      </c>
      <c r="F6" s="254">
        <v>45</v>
      </c>
    </row>
    <row r="7" spans="1:6" ht="39.75" customHeight="1" x14ac:dyDescent="0.2">
      <c r="A7" s="250">
        <v>65</v>
      </c>
      <c r="C7" s="251" t="s">
        <v>351</v>
      </c>
      <c r="D7" s="252" t="s">
        <v>349</v>
      </c>
      <c r="E7" s="254">
        <v>2</v>
      </c>
      <c r="F7" s="254">
        <v>0</v>
      </c>
    </row>
    <row r="8" spans="1:6" ht="39.75" customHeight="1" x14ac:dyDescent="0.2">
      <c r="A8" s="250">
        <v>70</v>
      </c>
      <c r="C8" s="251" t="s">
        <v>353</v>
      </c>
      <c r="D8" s="252" t="s">
        <v>354</v>
      </c>
      <c r="E8" s="255">
        <v>104.7</v>
      </c>
      <c r="F8" s="255">
        <v>94.23</v>
      </c>
    </row>
    <row r="9" spans="1:6" ht="39.75" customHeight="1" x14ac:dyDescent="0.2">
      <c r="A9" s="250">
        <v>71</v>
      </c>
      <c r="C9" s="251" t="s">
        <v>355</v>
      </c>
      <c r="D9" s="252" t="s">
        <v>354</v>
      </c>
      <c r="E9" s="255">
        <v>104.11</v>
      </c>
      <c r="F9" s="255">
        <v>93.8</v>
      </c>
    </row>
    <row r="10" spans="1:6" ht="39.75" customHeight="1" x14ac:dyDescent="0.2">
      <c r="A10" s="250">
        <v>72</v>
      </c>
      <c r="C10" s="251" t="s">
        <v>356</v>
      </c>
      <c r="D10" s="252" t="s">
        <v>357</v>
      </c>
      <c r="E10" s="256">
        <v>10</v>
      </c>
      <c r="F10" s="256">
        <v>9</v>
      </c>
    </row>
    <row r="11" spans="1:6" ht="39.75" customHeight="1" x14ac:dyDescent="0.2">
      <c r="A11" s="250">
        <v>73</v>
      </c>
      <c r="C11" s="251" t="s">
        <v>358</v>
      </c>
      <c r="D11" s="252" t="s">
        <v>357</v>
      </c>
      <c r="E11" s="256">
        <v>0</v>
      </c>
      <c r="F11" s="256">
        <v>0</v>
      </c>
    </row>
    <row r="12" spans="1:6" ht="39.75" customHeight="1" x14ac:dyDescent="0.2">
      <c r="A12" s="250">
        <v>74</v>
      </c>
      <c r="C12" s="251" t="s">
        <v>359</v>
      </c>
      <c r="D12" s="252" t="s">
        <v>357</v>
      </c>
      <c r="E12" s="256">
        <v>0</v>
      </c>
      <c r="F12" s="256">
        <v>0</v>
      </c>
    </row>
    <row r="13" spans="1:6" ht="39.75" customHeight="1" x14ac:dyDescent="0.2">
      <c r="A13" s="250">
        <v>75</v>
      </c>
      <c r="C13" s="251" t="s">
        <v>360</v>
      </c>
      <c r="D13" s="252" t="s">
        <v>357</v>
      </c>
      <c r="E13" s="256">
        <v>10</v>
      </c>
      <c r="F13" s="256">
        <v>9</v>
      </c>
    </row>
    <row r="14" spans="1:6" ht="39.75" customHeight="1" x14ac:dyDescent="0.2">
      <c r="A14" s="250">
        <v>76</v>
      </c>
      <c r="C14" s="251" t="s">
        <v>361</v>
      </c>
      <c r="D14" s="252" t="s">
        <v>357</v>
      </c>
      <c r="E14" s="256">
        <v>0</v>
      </c>
      <c r="F14" s="256">
        <v>0</v>
      </c>
    </row>
    <row r="15" spans="1:6" ht="39.75" customHeight="1" x14ac:dyDescent="0.2">
      <c r="A15" s="250">
        <v>77</v>
      </c>
      <c r="C15" s="251" t="s">
        <v>362</v>
      </c>
      <c r="D15" s="252" t="s">
        <v>357</v>
      </c>
      <c r="E15" s="256">
        <v>0</v>
      </c>
      <c r="F15" s="256">
        <v>0</v>
      </c>
    </row>
    <row r="16" spans="1:6" ht="41.25" customHeight="1" x14ac:dyDescent="0.2">
      <c r="A16" s="250">
        <v>78</v>
      </c>
      <c r="C16" s="257" t="s">
        <v>363</v>
      </c>
      <c r="D16" s="252" t="s">
        <v>364</v>
      </c>
      <c r="E16" s="258" t="s">
        <v>365</v>
      </c>
      <c r="F16" s="259" t="s">
        <v>366</v>
      </c>
    </row>
    <row r="17" spans="1:6" ht="39.75" customHeight="1" x14ac:dyDescent="0.2">
      <c r="A17" s="250">
        <v>79</v>
      </c>
      <c r="C17" s="257" t="s">
        <v>367</v>
      </c>
      <c r="D17" s="252" t="s">
        <v>368</v>
      </c>
      <c r="E17" s="260" t="s">
        <v>369</v>
      </c>
      <c r="F17" s="259" t="s">
        <v>366</v>
      </c>
    </row>
    <row r="18" spans="1:6" ht="39.75" customHeight="1" x14ac:dyDescent="0.2">
      <c r="A18" s="250">
        <v>80</v>
      </c>
      <c r="C18" s="257" t="s">
        <v>370</v>
      </c>
      <c r="D18" s="252" t="s">
        <v>368</v>
      </c>
      <c r="E18" s="258" t="s">
        <v>371</v>
      </c>
      <c r="F18" s="259" t="s">
        <v>366</v>
      </c>
    </row>
    <row r="19" spans="1:6" ht="39.75" customHeight="1" x14ac:dyDescent="0.2">
      <c r="A19" s="250">
        <v>90</v>
      </c>
      <c r="C19" s="251" t="s">
        <v>372</v>
      </c>
      <c r="D19" s="252" t="s">
        <v>357</v>
      </c>
      <c r="E19" s="255">
        <v>529</v>
      </c>
      <c r="F19" s="255">
        <v>488</v>
      </c>
    </row>
    <row r="20" spans="1:6" ht="39.75" customHeight="1" x14ac:dyDescent="0.2">
      <c r="A20" s="250">
        <v>100</v>
      </c>
      <c r="C20" s="251" t="s">
        <v>373</v>
      </c>
      <c r="D20" s="252" t="s">
        <v>374</v>
      </c>
      <c r="E20" s="254">
        <v>0</v>
      </c>
      <c r="F20" s="254">
        <v>0</v>
      </c>
    </row>
    <row r="25" spans="1:6" x14ac:dyDescent="0.2">
      <c r="D25" s="242"/>
      <c r="E25" s="243"/>
      <c r="F25" s="244"/>
    </row>
  </sheetData>
  <sheetProtection sheet="1" selectLockedCells="1"/>
  <dataValidations count="5">
    <dataValidation type="decimal" allowBlank="1" showInputMessage="1" showErrorMessage="1" error="Значение должно быть числом и не больше, чем значение строки 6" sqref="E7">
      <formula1>-9.99999999999999E+23</formula1>
      <formula2>E6</formula2>
    </dataValidation>
    <dataValidation type="decimal" allowBlank="1" showInputMessage="1" showErrorMessage="1" error="Значение должно быть числом и не больше чем значение строки 4" sqref="E5">
      <formula1>0</formula1>
      <formula2>E4</formula2>
    </dataValidation>
    <dataValidation allowBlank="1" showInputMessage="1" showErrorMessage="1" error="Значение должно быть числом" sqref="F16:F18"/>
    <dataValidation type="decimal" allowBlank="1" showInputMessage="1" showErrorMessage="1" error="Значение должно быть числом" sqref="E19:F19 F3:F15 E8:E15 E6 E3:E4">
      <formula1>-9.99999999999999E+23</formula1>
      <formula2>9.99999999999999E+23</formula2>
    </dataValidation>
    <dataValidation type="whole" allowBlank="1" showInputMessage="1" showErrorMessage="1" error="Значение должно быть целым положительным числом" sqref="E20:F20">
      <formula1>0</formula1>
      <formula2>9.99999999999999E+23</formula2>
    </dataValidation>
  </dataValidations>
  <pageMargins left="0.39370078740157483" right="0.19685039370078741" top="0.39370078740157483" bottom="0.39370078740157483" header="0.51181102362204722" footer="0.51181102362204722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5"/>
  <sheetViews>
    <sheetView view="pageBreakPreview" zoomScaleNormal="100" zoomScaleSheetLayoutView="100" workbookViewId="0">
      <selection activeCell="A3" sqref="A3"/>
    </sheetView>
  </sheetViews>
  <sheetFormatPr defaultRowHeight="12.75" x14ac:dyDescent="0.2"/>
  <cols>
    <col min="1" max="1" width="19.140625" style="228" customWidth="1"/>
    <col min="2" max="2" width="18.140625" style="228" customWidth="1"/>
    <col min="3" max="3" width="20.28515625" style="228" customWidth="1"/>
    <col min="4" max="4" width="17.42578125" style="228" customWidth="1"/>
    <col min="5" max="5" width="17" style="228" customWidth="1"/>
    <col min="6" max="16384" width="9.140625" style="228"/>
  </cols>
  <sheetData>
    <row r="1" spans="1:5" ht="52.5" customHeight="1" x14ac:dyDescent="0.2">
      <c r="A1" s="664" t="s">
        <v>451</v>
      </c>
      <c r="B1" s="665"/>
      <c r="C1" s="666"/>
      <c r="D1" s="664" t="s">
        <v>452</v>
      </c>
      <c r="E1" s="666"/>
    </row>
    <row r="2" spans="1:5" ht="55.5" customHeight="1" x14ac:dyDescent="0.2">
      <c r="A2" s="293" t="s">
        <v>453</v>
      </c>
      <c r="B2" s="234" t="s">
        <v>454</v>
      </c>
      <c r="C2" s="294" t="s">
        <v>455</v>
      </c>
      <c r="D2" s="293" t="s">
        <v>456</v>
      </c>
      <c r="E2" s="294" t="s">
        <v>454</v>
      </c>
    </row>
    <row r="3" spans="1:5" x14ac:dyDescent="0.2">
      <c r="A3" s="295"/>
      <c r="B3" s="296"/>
      <c r="C3" s="297"/>
      <c r="D3" s="295"/>
      <c r="E3" s="298"/>
    </row>
    <row r="4" spans="1:5" x14ac:dyDescent="0.2">
      <c r="A4" s="295"/>
      <c r="B4" s="296"/>
      <c r="C4" s="297"/>
      <c r="D4" s="295"/>
      <c r="E4" s="298"/>
    </row>
    <row r="5" spans="1:5" x14ac:dyDescent="0.2">
      <c r="A5" s="295"/>
      <c r="B5" s="296"/>
      <c r="C5" s="297"/>
      <c r="D5" s="295"/>
      <c r="E5" s="298"/>
    </row>
    <row r="6" spans="1:5" x14ac:dyDescent="0.2">
      <c r="A6" s="295"/>
      <c r="B6" s="296"/>
      <c r="C6" s="297"/>
      <c r="D6" s="295"/>
      <c r="E6" s="298"/>
    </row>
    <row r="7" spans="1:5" x14ac:dyDescent="0.2">
      <c r="A7" s="295"/>
      <c r="B7" s="296"/>
      <c r="C7" s="297"/>
      <c r="D7" s="295"/>
      <c r="E7" s="298"/>
    </row>
    <row r="8" spans="1:5" x14ac:dyDescent="0.2">
      <c r="A8" s="295"/>
      <c r="B8" s="296"/>
      <c r="C8" s="297"/>
      <c r="D8" s="295"/>
      <c r="E8" s="298"/>
    </row>
    <row r="9" spans="1:5" x14ac:dyDescent="0.2">
      <c r="A9" s="295"/>
      <c r="B9" s="296"/>
      <c r="C9" s="297"/>
      <c r="D9" s="295"/>
      <c r="E9" s="298"/>
    </row>
    <row r="10" spans="1:5" x14ac:dyDescent="0.2">
      <c r="A10" s="295"/>
      <c r="B10" s="296"/>
      <c r="C10" s="297"/>
      <c r="D10" s="295"/>
      <c r="E10" s="298"/>
    </row>
    <row r="11" spans="1:5" x14ac:dyDescent="0.2">
      <c r="A11" s="295"/>
      <c r="B11" s="296"/>
      <c r="C11" s="297"/>
      <c r="D11" s="295"/>
      <c r="E11" s="298"/>
    </row>
    <row r="12" spans="1:5" x14ac:dyDescent="0.2">
      <c r="A12" s="295"/>
      <c r="B12" s="296"/>
      <c r="C12" s="297"/>
      <c r="D12" s="295"/>
      <c r="E12" s="298"/>
    </row>
    <row r="13" spans="1:5" x14ac:dyDescent="0.2">
      <c r="A13" s="295"/>
      <c r="B13" s="296"/>
      <c r="C13" s="297"/>
      <c r="D13" s="295"/>
      <c r="E13" s="298"/>
    </row>
    <row r="14" spans="1:5" x14ac:dyDescent="0.2">
      <c r="A14" s="295"/>
      <c r="B14" s="296"/>
      <c r="C14" s="297"/>
      <c r="D14" s="295"/>
      <c r="E14" s="298"/>
    </row>
    <row r="15" spans="1:5" x14ac:dyDescent="0.2">
      <c r="A15" s="295"/>
      <c r="B15" s="296"/>
      <c r="C15" s="297"/>
      <c r="D15" s="295"/>
      <c r="E15" s="298"/>
    </row>
    <row r="16" spans="1:5" x14ac:dyDescent="0.2">
      <c r="A16" s="295"/>
      <c r="B16" s="296"/>
      <c r="C16" s="297"/>
      <c r="D16" s="295"/>
      <c r="E16" s="298"/>
    </row>
    <row r="17" spans="1:5" x14ac:dyDescent="0.2">
      <c r="A17" s="295"/>
      <c r="B17" s="296"/>
      <c r="C17" s="297"/>
      <c r="D17" s="295"/>
      <c r="E17" s="298"/>
    </row>
    <row r="18" spans="1:5" x14ac:dyDescent="0.2">
      <c r="A18" s="295"/>
      <c r="B18" s="296"/>
      <c r="C18" s="297"/>
      <c r="D18" s="295"/>
      <c r="E18" s="298"/>
    </row>
    <row r="19" spans="1:5" x14ac:dyDescent="0.2">
      <c r="A19" s="295"/>
      <c r="B19" s="296"/>
      <c r="C19" s="297"/>
      <c r="D19" s="295"/>
      <c r="E19" s="298"/>
    </row>
    <row r="20" spans="1:5" x14ac:dyDescent="0.2">
      <c r="A20" s="295"/>
      <c r="B20" s="296"/>
      <c r="C20" s="297"/>
      <c r="D20" s="295"/>
      <c r="E20" s="298"/>
    </row>
    <row r="21" spans="1:5" x14ac:dyDescent="0.2">
      <c r="A21" s="295"/>
      <c r="B21" s="296"/>
      <c r="C21" s="297"/>
      <c r="D21" s="295"/>
      <c r="E21" s="298"/>
    </row>
    <row r="22" spans="1:5" x14ac:dyDescent="0.2">
      <c r="A22" s="295"/>
      <c r="B22" s="296"/>
      <c r="C22" s="297"/>
      <c r="D22" s="295"/>
      <c r="E22" s="298"/>
    </row>
    <row r="23" spans="1:5" x14ac:dyDescent="0.2">
      <c r="A23" s="295"/>
      <c r="B23" s="296"/>
      <c r="C23" s="297"/>
      <c r="D23" s="295"/>
      <c r="E23" s="298"/>
    </row>
    <row r="24" spans="1:5" x14ac:dyDescent="0.2">
      <c r="A24" s="295"/>
      <c r="B24" s="296"/>
      <c r="C24" s="297"/>
      <c r="D24" s="295"/>
      <c r="E24" s="298"/>
    </row>
    <row r="25" spans="1:5" x14ac:dyDescent="0.2">
      <c r="A25" s="295"/>
      <c r="B25" s="296"/>
      <c r="C25" s="299"/>
      <c r="D25" s="295"/>
      <c r="E25" s="298"/>
    </row>
    <row r="26" spans="1:5" x14ac:dyDescent="0.2">
      <c r="A26" s="295"/>
      <c r="B26" s="296"/>
      <c r="C26" s="299"/>
      <c r="D26" s="295"/>
      <c r="E26" s="298"/>
    </row>
    <row r="27" spans="1:5" x14ac:dyDescent="0.2">
      <c r="A27" s="295"/>
      <c r="B27" s="296"/>
      <c r="C27" s="299"/>
      <c r="D27" s="295"/>
      <c r="E27" s="298"/>
    </row>
    <row r="28" spans="1:5" x14ac:dyDescent="0.2">
      <c r="A28" s="295"/>
      <c r="B28" s="296"/>
      <c r="C28" s="299"/>
      <c r="D28" s="295"/>
      <c r="E28" s="298"/>
    </row>
    <row r="29" spans="1:5" x14ac:dyDescent="0.2">
      <c r="A29" s="295"/>
      <c r="B29" s="296"/>
      <c r="C29" s="299"/>
      <c r="D29" s="295"/>
      <c r="E29" s="298"/>
    </row>
    <row r="30" spans="1:5" x14ac:dyDescent="0.2">
      <c r="A30" s="295"/>
      <c r="B30" s="296"/>
      <c r="C30" s="299"/>
      <c r="D30" s="295"/>
      <c r="E30" s="298"/>
    </row>
    <row r="31" spans="1:5" x14ac:dyDescent="0.2">
      <c r="A31" s="295"/>
      <c r="B31" s="296"/>
      <c r="C31" s="299"/>
      <c r="D31" s="295"/>
      <c r="E31" s="298"/>
    </row>
    <row r="32" spans="1:5" x14ac:dyDescent="0.2">
      <c r="A32" s="295"/>
      <c r="B32" s="296"/>
      <c r="C32" s="299"/>
      <c r="D32" s="295"/>
      <c r="E32" s="298"/>
    </row>
    <row r="33" spans="1:5" x14ac:dyDescent="0.2">
      <c r="A33" s="295"/>
      <c r="B33" s="296"/>
      <c r="C33" s="299"/>
      <c r="D33" s="295"/>
      <c r="E33" s="298"/>
    </row>
    <row r="34" spans="1:5" x14ac:dyDescent="0.2">
      <c r="A34" s="295"/>
      <c r="B34" s="296"/>
      <c r="C34" s="299"/>
      <c r="D34" s="295"/>
      <c r="E34" s="298"/>
    </row>
    <row r="35" spans="1:5" x14ac:dyDescent="0.2">
      <c r="A35" s="295"/>
      <c r="B35" s="296"/>
      <c r="C35" s="299"/>
      <c r="D35" s="295"/>
      <c r="E35" s="298"/>
    </row>
    <row r="36" spans="1:5" x14ac:dyDescent="0.2">
      <c r="A36" s="295"/>
      <c r="B36" s="296"/>
      <c r="C36" s="299"/>
      <c r="D36" s="295"/>
      <c r="E36" s="298"/>
    </row>
    <row r="37" spans="1:5" x14ac:dyDescent="0.2">
      <c r="A37" s="295"/>
      <c r="B37" s="232"/>
      <c r="C37" s="299"/>
      <c r="D37" s="295"/>
      <c r="E37" s="298"/>
    </row>
    <row r="38" spans="1:5" x14ac:dyDescent="0.2">
      <c r="A38" s="295"/>
      <c r="B38" s="232"/>
      <c r="C38" s="299"/>
      <c r="D38" s="295"/>
      <c r="E38" s="298"/>
    </row>
    <row r="39" spans="1:5" x14ac:dyDescent="0.2">
      <c r="A39" s="295"/>
      <c r="B39" s="232"/>
      <c r="C39" s="299"/>
      <c r="D39" s="295"/>
      <c r="E39" s="298"/>
    </row>
    <row r="40" spans="1:5" x14ac:dyDescent="0.2">
      <c r="A40" s="295"/>
      <c r="B40" s="232"/>
      <c r="C40" s="299"/>
      <c r="D40" s="295"/>
      <c r="E40" s="298"/>
    </row>
    <row r="41" spans="1:5" x14ac:dyDescent="0.2">
      <c r="A41" s="295"/>
      <c r="B41" s="232"/>
      <c r="C41" s="299"/>
      <c r="D41" s="295"/>
      <c r="E41" s="298"/>
    </row>
    <row r="42" spans="1:5" x14ac:dyDescent="0.2">
      <c r="A42" s="295"/>
      <c r="B42" s="232"/>
      <c r="C42" s="299"/>
      <c r="D42" s="295"/>
      <c r="E42" s="298"/>
    </row>
    <row r="43" spans="1:5" x14ac:dyDescent="0.2">
      <c r="A43" s="295"/>
      <c r="B43" s="232"/>
      <c r="C43" s="299"/>
      <c r="D43" s="295"/>
      <c r="E43" s="298"/>
    </row>
    <row r="44" spans="1:5" x14ac:dyDescent="0.2">
      <c r="A44" s="295"/>
      <c r="B44" s="232"/>
      <c r="C44" s="299"/>
      <c r="D44" s="295"/>
      <c r="E44" s="298"/>
    </row>
    <row r="45" spans="1:5" x14ac:dyDescent="0.2">
      <c r="A45" s="295"/>
      <c r="B45" s="296"/>
      <c r="C45" s="299"/>
      <c r="D45" s="295"/>
      <c r="E45" s="298"/>
    </row>
    <row r="46" spans="1:5" x14ac:dyDescent="0.2">
      <c r="A46" s="295"/>
      <c r="B46" s="296"/>
      <c r="C46" s="299"/>
      <c r="D46" s="295"/>
      <c r="E46" s="298"/>
    </row>
    <row r="47" spans="1:5" x14ac:dyDescent="0.2">
      <c r="A47" s="295"/>
      <c r="B47" s="296"/>
      <c r="C47" s="299"/>
      <c r="D47" s="295"/>
      <c r="E47" s="298"/>
    </row>
    <row r="48" spans="1:5" x14ac:dyDescent="0.2">
      <c r="A48" s="295"/>
      <c r="B48" s="296"/>
      <c r="C48" s="299"/>
      <c r="D48" s="295"/>
      <c r="E48" s="298"/>
    </row>
    <row r="49" spans="1:5" x14ac:dyDescent="0.2">
      <c r="A49" s="295"/>
      <c r="B49" s="296"/>
      <c r="C49" s="297"/>
      <c r="D49" s="295"/>
      <c r="E49" s="298"/>
    </row>
    <row r="50" spans="1:5" x14ac:dyDescent="0.2">
      <c r="A50" s="295"/>
      <c r="B50" s="296"/>
      <c r="C50" s="297"/>
      <c r="D50" s="295"/>
      <c r="E50" s="298"/>
    </row>
    <row r="51" spans="1:5" x14ac:dyDescent="0.2">
      <c r="A51" s="295"/>
      <c r="B51" s="296"/>
      <c r="C51" s="297"/>
      <c r="D51" s="295"/>
      <c r="E51" s="298"/>
    </row>
    <row r="52" spans="1:5" x14ac:dyDescent="0.2">
      <c r="A52" s="295"/>
      <c r="B52" s="296"/>
      <c r="C52" s="297"/>
      <c r="D52" s="295"/>
      <c r="E52" s="298"/>
    </row>
    <row r="53" spans="1:5" x14ac:dyDescent="0.2">
      <c r="A53" s="295"/>
      <c r="B53" s="296"/>
      <c r="C53" s="297"/>
      <c r="D53" s="295"/>
      <c r="E53" s="298"/>
    </row>
    <row r="54" spans="1:5" ht="13.5" thickBot="1" x14ac:dyDescent="0.25">
      <c r="A54" s="300"/>
      <c r="B54" s="301"/>
      <c r="C54" s="302"/>
      <c r="D54" s="300"/>
      <c r="E54" s="303"/>
    </row>
    <row r="55" spans="1:5" x14ac:dyDescent="0.2">
      <c r="A55" s="304" t="s">
        <v>457</v>
      </c>
      <c r="B55" s="305">
        <f>SUM(B3:B54)</f>
        <v>0</v>
      </c>
      <c r="C55" s="306"/>
      <c r="D55" s="306"/>
      <c r="E55" s="305">
        <f>SUM(E3:E54)</f>
        <v>0</v>
      </c>
    </row>
  </sheetData>
  <sheetProtection sheet="1" selectLockedCells="1"/>
  <mergeCells count="2">
    <mergeCell ref="A1:C1"/>
    <mergeCell ref="D1:E1"/>
  </mergeCells>
  <dataValidations count="2">
    <dataValidation type="date" allowBlank="1" showInputMessage="1" showErrorMessage="1" sqref="A3:A54 D3:D54">
      <formula1>32874</formula1>
      <formula2>51136</formula2>
    </dataValidation>
    <dataValidation type="whole" allowBlank="1" showInputMessage="1" showErrorMessage="1" sqref="E3:E54 B3:B36 B45:B54">
      <formula1>0</formula1>
      <formula2>9.99999999999999E+22</formula2>
    </dataValidation>
  </dataValidations>
  <pageMargins left="0.54" right="0.31" top="0.26" bottom="0.28000000000000003" header="0.19" footer="0.2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2"/>
  <sheetViews>
    <sheetView view="pageBreakPreview" topLeftCell="C10" zoomScaleNormal="100" zoomScaleSheetLayoutView="100" workbookViewId="0">
      <selection activeCell="E13" sqref="E13"/>
    </sheetView>
  </sheetViews>
  <sheetFormatPr defaultRowHeight="12.75" x14ac:dyDescent="0.2"/>
  <cols>
    <col min="1" max="1" width="18.85546875" style="228" hidden="1" customWidth="1"/>
    <col min="2" max="2" width="7.140625" style="228" hidden="1" customWidth="1"/>
    <col min="3" max="3" width="51" style="228" customWidth="1"/>
    <col min="4" max="4" width="13" style="228" customWidth="1"/>
    <col min="5" max="6" width="17.5703125" style="228" customWidth="1"/>
    <col min="7" max="16384" width="9.140625" style="228"/>
  </cols>
  <sheetData>
    <row r="1" spans="2:7" ht="52.5" customHeight="1" x14ac:dyDescent="0.2">
      <c r="C1" s="660" t="s">
        <v>375</v>
      </c>
      <c r="D1" s="660"/>
      <c r="E1" s="660"/>
      <c r="F1" s="660"/>
    </row>
    <row r="2" spans="2:7" ht="69" customHeight="1" x14ac:dyDescent="0.2">
      <c r="B2" s="246" t="s">
        <v>51</v>
      </c>
      <c r="C2" s="261" t="s">
        <v>345</v>
      </c>
      <c r="D2" s="261" t="s">
        <v>79</v>
      </c>
      <c r="E2" s="262" t="s">
        <v>346</v>
      </c>
      <c r="F2" s="262" t="s">
        <v>347</v>
      </c>
    </row>
    <row r="3" spans="2:7" ht="35.25" customHeight="1" x14ac:dyDescent="0.2">
      <c r="B3" s="250">
        <v>10</v>
      </c>
      <c r="C3" s="257" t="s">
        <v>376</v>
      </c>
      <c r="D3" s="263" t="s">
        <v>354</v>
      </c>
      <c r="E3" s="255">
        <v>871</v>
      </c>
      <c r="F3" s="255">
        <v>843</v>
      </c>
    </row>
    <row r="4" spans="2:7" ht="35.25" customHeight="1" x14ac:dyDescent="0.2">
      <c r="B4" s="250">
        <v>20</v>
      </c>
      <c r="C4" s="257" t="s">
        <v>377</v>
      </c>
      <c r="D4" s="263" t="s">
        <v>354</v>
      </c>
      <c r="E4" s="255">
        <v>528</v>
      </c>
      <c r="F4" s="255">
        <v>406</v>
      </c>
      <c r="G4" s="264"/>
    </row>
    <row r="5" spans="2:7" ht="35.25" customHeight="1" x14ac:dyDescent="0.2">
      <c r="B5" s="250">
        <v>30</v>
      </c>
      <c r="C5" s="257" t="s">
        <v>378</v>
      </c>
      <c r="D5" s="263" t="s">
        <v>354</v>
      </c>
      <c r="E5" s="265">
        <f>SUM(E6:E8)</f>
        <v>213</v>
      </c>
      <c r="F5" s="265">
        <f>SUM(F6:F8)</f>
        <v>384</v>
      </c>
      <c r="G5" s="264"/>
    </row>
    <row r="6" spans="2:7" ht="35.25" customHeight="1" x14ac:dyDescent="0.2">
      <c r="B6" s="250">
        <v>31</v>
      </c>
      <c r="C6" s="257" t="s">
        <v>379</v>
      </c>
      <c r="D6" s="263" t="s">
        <v>354</v>
      </c>
      <c r="E6" s="265">
        <f>E3-E4</f>
        <v>343</v>
      </c>
      <c r="F6" s="265">
        <f>F3-F4</f>
        <v>437</v>
      </c>
      <c r="G6" s="264"/>
    </row>
    <row r="7" spans="2:7" ht="35.25" customHeight="1" x14ac:dyDescent="0.2">
      <c r="B7" s="250">
        <v>34</v>
      </c>
      <c r="C7" s="257" t="s">
        <v>380</v>
      </c>
      <c r="D7" s="263" t="s">
        <v>354</v>
      </c>
      <c r="E7" s="255">
        <v>-128</v>
      </c>
      <c r="F7" s="255">
        <v>-53</v>
      </c>
      <c r="G7" s="264"/>
    </row>
    <row r="8" spans="2:7" ht="35.25" customHeight="1" x14ac:dyDescent="0.2">
      <c r="B8" s="250">
        <v>35</v>
      </c>
      <c r="C8" s="266" t="s">
        <v>381</v>
      </c>
      <c r="D8" s="263" t="s">
        <v>354</v>
      </c>
      <c r="E8" s="255">
        <v>-2</v>
      </c>
      <c r="F8" s="255">
        <v>0</v>
      </c>
      <c r="G8" s="264"/>
    </row>
    <row r="9" spans="2:7" ht="68.25" customHeight="1" x14ac:dyDescent="0.2">
      <c r="B9" s="250">
        <v>40</v>
      </c>
      <c r="C9" s="257" t="s">
        <v>382</v>
      </c>
      <c r="D9" s="263" t="s">
        <v>354</v>
      </c>
      <c r="E9" s="255">
        <v>105</v>
      </c>
      <c r="F9" s="255">
        <v>92</v>
      </c>
      <c r="G9" s="264"/>
    </row>
    <row r="10" spans="2:7" ht="35.25" customHeight="1" x14ac:dyDescent="0.2">
      <c r="B10" s="250">
        <v>45</v>
      </c>
      <c r="C10" s="257" t="s">
        <v>71</v>
      </c>
      <c r="D10" s="263" t="s">
        <v>354</v>
      </c>
      <c r="E10" s="265">
        <f>E5-E9</f>
        <v>108</v>
      </c>
      <c r="F10" s="265">
        <f>F5-F9</f>
        <v>292</v>
      </c>
    </row>
    <row r="11" spans="2:7" ht="35.25" customHeight="1" x14ac:dyDescent="0.2">
      <c r="B11" s="250">
        <v>50</v>
      </c>
      <c r="C11" s="257" t="s">
        <v>383</v>
      </c>
      <c r="D11" s="263" t="s">
        <v>354</v>
      </c>
      <c r="E11" s="255">
        <v>1741</v>
      </c>
      <c r="F11" s="255">
        <v>1633</v>
      </c>
    </row>
    <row r="12" spans="2:7" ht="35.25" customHeight="1" x14ac:dyDescent="0.2">
      <c r="B12" s="250">
        <v>110</v>
      </c>
      <c r="C12" s="257" t="s">
        <v>384</v>
      </c>
      <c r="D12" s="252" t="s">
        <v>354</v>
      </c>
      <c r="E12" s="255">
        <v>0</v>
      </c>
      <c r="F12" s="255">
        <v>0</v>
      </c>
    </row>
    <row r="13" spans="2:7" ht="35.25" customHeight="1" x14ac:dyDescent="0.2">
      <c r="B13" s="250">
        <v>120</v>
      </c>
      <c r="C13" s="257" t="s">
        <v>385</v>
      </c>
      <c r="D13" s="252" t="s">
        <v>354</v>
      </c>
      <c r="E13" s="255">
        <v>32</v>
      </c>
      <c r="F13" s="255">
        <v>19</v>
      </c>
    </row>
    <row r="14" spans="2:7" ht="35.25" customHeight="1" x14ac:dyDescent="0.2">
      <c r="B14" s="250">
        <v>130</v>
      </c>
      <c r="C14" s="267" t="s">
        <v>386</v>
      </c>
      <c r="D14" s="252" t="s">
        <v>387</v>
      </c>
      <c r="E14" s="254">
        <v>8</v>
      </c>
      <c r="F14" s="254">
        <v>9</v>
      </c>
    </row>
    <row r="16" spans="2:7" ht="70.5" customHeight="1" x14ac:dyDescent="0.2">
      <c r="B16" s="667" t="s">
        <v>388</v>
      </c>
      <c r="C16" s="667"/>
      <c r="D16" s="667"/>
      <c r="E16" s="667"/>
      <c r="F16" s="667"/>
    </row>
    <row r="17" spans="1:6" ht="92.25" customHeight="1" x14ac:dyDescent="0.2">
      <c r="A17" s="268"/>
      <c r="B17" s="668" t="s">
        <v>389</v>
      </c>
      <c r="C17" s="668"/>
      <c r="D17" s="668"/>
      <c r="E17" s="668"/>
      <c r="F17" s="668"/>
    </row>
    <row r="18" spans="1:6" s="264" customFormat="1" ht="0.75" customHeight="1" x14ac:dyDescent="0.2">
      <c r="B18" s="669"/>
      <c r="C18" s="670"/>
      <c r="D18" s="670"/>
      <c r="E18" s="670"/>
      <c r="F18" s="670"/>
    </row>
    <row r="19" spans="1:6" s="264" customFormat="1" ht="129.75" customHeight="1" x14ac:dyDescent="0.2">
      <c r="B19" s="269"/>
    </row>
    <row r="22" spans="1:6" x14ac:dyDescent="0.2">
      <c r="D22" s="242"/>
      <c r="E22" s="243"/>
      <c r="F22" s="244"/>
    </row>
  </sheetData>
  <sheetProtection sheet="1" selectLockedCells="1"/>
  <mergeCells count="4">
    <mergeCell ref="C1:F1"/>
    <mergeCell ref="B16:F16"/>
    <mergeCell ref="B17:F17"/>
    <mergeCell ref="B18:F18"/>
  </mergeCells>
  <dataValidations count="2">
    <dataValidation type="decimal" allowBlank="1" showInputMessage="1" showErrorMessage="1" sqref="F7:F9 F3:F4 E11:F11">
      <formula1>-9.99999999999999E+23</formula1>
      <formula2>9.99999999999999E+23</formula2>
    </dataValidation>
    <dataValidation type="decimal" allowBlank="1" showInputMessage="1" showErrorMessage="1" error="Значение должно быть числом" sqref="E12:F14 E3:E4 E7:E9">
      <formula1>-9.99999999999999E+23</formula1>
      <formula2>9.99999999999999E+23</formula2>
    </dataValidation>
  </dataValidations>
  <pageMargins left="0.39370078740157483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Рекомендации</vt:lpstr>
      <vt:lpstr>Баланс</vt:lpstr>
      <vt:lpstr>Прил.2</vt:lpstr>
      <vt:lpstr>Прил.3</vt:lpstr>
      <vt:lpstr>Прил.4</vt:lpstr>
      <vt:lpstr>Сведения о ЮЛ</vt:lpstr>
      <vt:lpstr>Информация о дивидендах</vt:lpstr>
      <vt:lpstr>Акции поступившие на баланс</vt:lpstr>
      <vt:lpstr>Финансовые результаты</vt:lpstr>
      <vt:lpstr>Аттестованные сотрудники и пр.</vt:lpstr>
      <vt:lpstr>аудит.закл.</vt:lpstr>
      <vt:lpstr>Баланс!Область_печати</vt:lpstr>
      <vt:lpstr>Прил.2!Область_печати</vt:lpstr>
      <vt:lpstr>Прил.3!Область_печати</vt:lpstr>
      <vt:lpstr>Прил.4!Область_печати</vt:lpstr>
      <vt:lpstr>Рекомендации!Область_печати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Дубовская Татьяна Анатольевна</dc:creator>
  <cp:lastModifiedBy>Пользователь Windows</cp:lastModifiedBy>
  <cp:lastPrinted>2024-03-14T12:04:30Z</cp:lastPrinted>
  <dcterms:created xsi:type="dcterms:W3CDTF">2008-03-18T16:49:59Z</dcterms:created>
  <dcterms:modified xsi:type="dcterms:W3CDTF">2024-03-14T12:43:15Z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436627697</vt:i4>
  </property>
  <property fmtid="{D5CDD505-2E9C-101B-9397-08002B2CF9AE}" pid="4" name="_EmailSubject">
    <vt:lpwstr>Баланс с расчетом</vt:lpwstr>
  </property>
  <property fmtid="{D5CDD505-2E9C-101B-9397-08002B2CF9AE}" pid="5" name="_AuthorEmail">
    <vt:lpwstr>s.maevskaya@urspectr.info</vt:lpwstr>
  </property>
  <property fmtid="{D5CDD505-2E9C-101B-9397-08002B2CF9AE}" pid="6" name="_AuthorEmailDisplayName">
    <vt:lpwstr>Маевская Светланна</vt:lpwstr>
  </property>
  <property fmtid="{D5CDD505-2E9C-101B-9397-08002B2CF9AE}" pid="7" name="_ReviewingToolsShownOnce">
    <vt:lpwstr/>
  </property>
</Properties>
</file>